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580" windowHeight="7230" tabRatio="867" activeTab="0"/>
  </bookViews>
  <sheets>
    <sheet name="省按国家方法测算差异系数" sheetId="1" r:id="rId1"/>
  </sheets>
  <definedNames/>
  <calcPr fullCalcOnLoad="1"/>
</workbook>
</file>

<file path=xl/sharedStrings.xml><?xml version="1.0" encoding="utf-8"?>
<sst xmlns="http://schemas.openxmlformats.org/spreadsheetml/2006/main" count="164" uniqueCount="57">
  <si>
    <t>只需将白底蓝色的单元格数据录入后，其他单元格数据自动计算</t>
  </si>
  <si>
    <t xml:space="preserve">           学校
项目</t>
  </si>
  <si>
    <t>五龙学校</t>
  </si>
  <si>
    <t>江东希望小学</t>
  </si>
  <si>
    <t>塔二丈小学</t>
  </si>
  <si>
    <t>救兵小学</t>
  </si>
  <si>
    <t>智行希望小学</t>
  </si>
  <si>
    <t>救兵镇山龙小学</t>
  </si>
  <si>
    <t>峡河乡小林小学</t>
  </si>
  <si>
    <t>海浪乡九年一贯制学校邹家分校</t>
  </si>
  <si>
    <t>海浪乡九年一贯制学校</t>
  </si>
  <si>
    <t>峡河乡九年一贯制学校</t>
  </si>
  <si>
    <t>马圈子乡九年一贯制学校</t>
  </si>
  <si>
    <t>汤图乡九年一贯制学校</t>
  </si>
  <si>
    <t>上马镇九年一贯制学校</t>
  </si>
  <si>
    <t>后安镇九年一贯制学校</t>
  </si>
  <si>
    <t>救兵镇九年一贯制学校</t>
  </si>
  <si>
    <t>石文镇九年一贯制学校</t>
  </si>
  <si>
    <t>总计或总平均</t>
  </si>
  <si>
    <t>差异
系数</t>
  </si>
  <si>
    <t>省
标准</t>
  </si>
  <si>
    <t>小学生数</t>
  </si>
  <si>
    <t>——</t>
  </si>
  <si>
    <t>初中生数</t>
  </si>
  <si>
    <t>高中生数</t>
  </si>
  <si>
    <t>小学折合学生比例</t>
  </si>
  <si>
    <t>初中折合学生比例</t>
  </si>
  <si>
    <t>用于生均的学生基数</t>
  </si>
  <si>
    <t>教学及辅助用房面积
（㎡）</t>
  </si>
  <si>
    <t>拆分后</t>
  </si>
  <si>
    <t>体育运动场馆面积
（㎡）</t>
  </si>
  <si>
    <t>教学仪器设备投入经费值（万元）</t>
  </si>
  <si>
    <r>
      <rPr>
        <b/>
        <sz val="10"/>
        <color indexed="12"/>
        <rFont val="宋体"/>
        <family val="0"/>
      </rPr>
      <t>教学用</t>
    </r>
    <r>
      <rPr>
        <b/>
        <sz val="10"/>
        <rFont val="宋体"/>
        <family val="0"/>
      </rPr>
      <t>计算机台数
(台）</t>
    </r>
  </si>
  <si>
    <t>图书册数
（册）</t>
  </si>
  <si>
    <t>小学专任教师数</t>
  </si>
  <si>
    <t>高于规定学历(含本科)
教师数</t>
  </si>
  <si>
    <t>中级及以上专业技术职务
教师数</t>
  </si>
  <si>
    <t>指标1</t>
  </si>
  <si>
    <t>生均教学及辅助
用房面积（㎡）</t>
  </si>
  <si>
    <t>总平均</t>
  </si>
  <si>
    <t>分校根号内</t>
  </si>
  <si>
    <t>指标2</t>
  </si>
  <si>
    <t>生均体育运动场馆面积（㎡）</t>
  </si>
  <si>
    <t>指标3</t>
  </si>
  <si>
    <t>生均教学仪器设备投入经费值(万元）</t>
  </si>
  <si>
    <t>指标4</t>
  </si>
  <si>
    <t>每百名学生拥有
计算机台数(台)</t>
  </si>
  <si>
    <t>指标5</t>
  </si>
  <si>
    <t>生均图书册数</t>
  </si>
  <si>
    <t>指标6</t>
  </si>
  <si>
    <t>师生比</t>
  </si>
  <si>
    <t>指标7</t>
  </si>
  <si>
    <t>生均高于规定学历教师数</t>
  </si>
  <si>
    <t>指标8</t>
  </si>
  <si>
    <t>生均中级以上专业技术职务教师数</t>
  </si>
  <si>
    <t>8项指标平均值</t>
  </si>
  <si>
    <t>抚顺县（小学）标准化建设八项指标差异系数统计表  2017.10.20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</si>
</sst>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00_ "/>
    <numFmt numFmtId="178" formatCode="0_);[Red]\(0\)"/>
    <numFmt numFmtId="179" formatCode="0.0_);[Red]\(0.0\)"/>
    <numFmt numFmtId="180" formatCode="0.0000_);[Red]\(0.0000\)"/>
    <numFmt numFmtId="181" formatCode="0.000_);[Red]\(0.000\)"/>
    <numFmt numFmtId="182" formatCode="0.000_ "/>
    <numFmt numFmtId="183" formatCode="0_ "/>
  </numFmts>
  <fonts count="34">
    <font>
      <sz val="12"/>
      <name val="宋体"/>
      <family val="0"/>
    </font>
    <font>
      <sz val="11"/>
      <color indexed="8"/>
      <name val="宋体"/>
      <family val="0"/>
    </font>
    <font>
      <b/>
      <sz val="10"/>
      <color indexed="12"/>
      <name val="宋体"/>
      <family val="0"/>
    </font>
    <font>
      <b/>
      <sz val="12"/>
      <name val="宋体"/>
      <family val="0"/>
    </font>
    <font>
      <sz val="12"/>
      <color indexed="23"/>
      <name val="宋体"/>
      <family val="0"/>
    </font>
    <font>
      <b/>
      <sz val="18"/>
      <name val="华文中宋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23"/>
      <name val="宋体"/>
      <family val="0"/>
    </font>
    <font>
      <sz val="16"/>
      <name val="黑体"/>
      <family val="3"/>
    </font>
    <font>
      <b/>
      <sz val="10"/>
      <color indexed="12"/>
      <name val="黑体"/>
      <family val="3"/>
    </font>
    <font>
      <b/>
      <sz val="11"/>
      <name val="宋体"/>
      <family val="0"/>
    </font>
    <font>
      <b/>
      <sz val="10"/>
      <color indexed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1"/>
      <color indexed="8"/>
      <name val="Tahoma"/>
      <family val="2"/>
    </font>
    <font>
      <sz val="11"/>
      <color indexed="62"/>
      <name val="Tahoma"/>
      <family val="2"/>
    </font>
    <font>
      <sz val="11"/>
      <color indexed="20"/>
      <name val="Tahoma"/>
      <family val="2"/>
    </font>
    <font>
      <sz val="11"/>
      <color indexed="42"/>
      <name val="Tahoma"/>
      <family val="2"/>
    </font>
    <font>
      <b/>
      <sz val="11"/>
      <color indexed="62"/>
      <name val="Tahoma"/>
      <family val="2"/>
    </font>
    <font>
      <sz val="11"/>
      <color indexed="10"/>
      <name val="Tahoma"/>
      <family val="2"/>
    </font>
    <font>
      <b/>
      <sz val="18"/>
      <color indexed="62"/>
      <name val="宋体"/>
      <family val="0"/>
    </font>
    <font>
      <i/>
      <sz val="11"/>
      <color indexed="2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b/>
      <sz val="11"/>
      <color indexed="42"/>
      <name val="Tahoma"/>
      <family val="2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60"/>
      <name val="Tahoma"/>
      <family val="2"/>
    </font>
    <font>
      <sz val="10"/>
      <color indexed="1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2" borderId="0" applyNumberFormat="0" applyBorder="0" applyAlignment="0" applyProtection="0"/>
    <xf numFmtId="0" fontId="16" fillId="5" borderId="0" applyNumberFormat="0" applyBorder="0" applyAlignment="0" applyProtection="0"/>
    <xf numFmtId="0" fontId="16" fillId="3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3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10" borderId="0" applyNumberFormat="0" applyBorder="0" applyAlignment="0" applyProtection="0"/>
    <xf numFmtId="0" fontId="19" fillId="3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18" fillId="11" borderId="0" applyNumberFormat="0" applyBorder="0" applyAlignment="0" applyProtection="0"/>
    <xf numFmtId="0" fontId="13" fillId="0" borderId="0" applyNumberFormat="0" applyFill="0" applyBorder="0" applyAlignment="0" applyProtection="0"/>
    <xf numFmtId="0" fontId="31" fillId="12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" borderId="5" applyNumberFormat="0" applyAlignment="0" applyProtection="0"/>
    <xf numFmtId="0" fontId="28" fillId="13" borderId="6" applyNumberFormat="0" applyAlignment="0" applyProtection="0"/>
    <xf numFmtId="0" fontId="2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0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0" borderId="0" applyNumberFormat="0" applyBorder="0" applyAlignment="0" applyProtection="0"/>
    <xf numFmtId="0" fontId="19" fillId="17" borderId="0" applyNumberFormat="0" applyBorder="0" applyAlignment="0" applyProtection="0"/>
    <xf numFmtId="0" fontId="32" fillId="8" borderId="0" applyNumberFormat="0" applyBorder="0" applyAlignment="0" applyProtection="0"/>
    <xf numFmtId="0" fontId="26" fillId="2" borderId="8" applyNumberFormat="0" applyAlignment="0" applyProtection="0"/>
    <xf numFmtId="0" fontId="17" fillId="3" borderId="5" applyNumberFormat="0" applyAlignment="0" applyProtection="0"/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70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6" fillId="13" borderId="10" xfId="0" applyFont="1" applyFill="1" applyBorder="1" applyAlignment="1">
      <alignment horizontal="center" vertical="center"/>
    </xf>
    <xf numFmtId="0" fontId="33" fillId="0" borderId="10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177" fontId="6" fillId="13" borderId="10" xfId="0" applyNumberFormat="1" applyFont="1" applyFill="1" applyBorder="1" applyAlignment="1">
      <alignment horizontal="center" vertical="center"/>
    </xf>
    <xf numFmtId="178" fontId="6" fillId="13" borderId="10" xfId="0" applyNumberFormat="1" applyFont="1" applyFill="1" applyBorder="1" applyAlignment="1">
      <alignment horizontal="center" vertical="center"/>
    </xf>
    <xf numFmtId="178" fontId="2" fillId="0" borderId="10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179" fontId="2" fillId="0" borderId="10" xfId="0" applyNumberFormat="1" applyFont="1" applyFill="1" applyBorder="1" applyAlignment="1">
      <alignment horizontal="center" vertical="center"/>
    </xf>
    <xf numFmtId="0" fontId="7" fillId="13" borderId="11" xfId="0" applyFont="1" applyFill="1" applyBorder="1" applyAlignment="1">
      <alignment horizontal="left" vertical="center" wrapText="1"/>
    </xf>
    <xf numFmtId="0" fontId="7" fillId="13" borderId="12" xfId="0" applyFont="1" applyFill="1" applyBorder="1" applyAlignment="1">
      <alignment horizontal="left" vertical="center" wrapText="1"/>
    </xf>
    <xf numFmtId="178" fontId="7" fillId="13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0" fillId="0" borderId="11" xfId="0" applyBorder="1" applyAlignment="1">
      <alignment vertical="center"/>
    </xf>
    <xf numFmtId="180" fontId="2" fillId="0" borderId="10" xfId="0" applyNumberFormat="1" applyFont="1" applyFill="1" applyBorder="1" applyAlignment="1">
      <alignment horizontal="center" vertical="center"/>
    </xf>
    <xf numFmtId="0" fontId="7" fillId="13" borderId="11" xfId="0" applyFont="1" applyFill="1" applyBorder="1" applyAlignment="1">
      <alignment horizontal="center" vertical="center" wrapText="1"/>
    </xf>
    <xf numFmtId="0" fontId="6" fillId="8" borderId="10" xfId="0" applyFont="1" applyFill="1" applyBorder="1" applyAlignment="1">
      <alignment horizontal="center" vertical="center" wrapText="1"/>
    </xf>
    <xf numFmtId="181" fontId="6" fillId="8" borderId="10" xfId="0" applyNumberFormat="1" applyFont="1" applyFill="1" applyBorder="1" applyAlignment="1">
      <alignment horizontal="center" vertical="center"/>
    </xf>
    <xf numFmtId="0" fontId="8" fillId="8" borderId="10" xfId="0" applyFont="1" applyFill="1" applyBorder="1" applyAlignment="1">
      <alignment horizontal="center" vertical="center" wrapText="1"/>
    </xf>
    <xf numFmtId="181" fontId="8" fillId="8" borderId="10" xfId="0" applyNumberFormat="1" applyFont="1" applyFill="1" applyBorder="1" applyAlignment="1">
      <alignment horizontal="center" vertical="center"/>
    </xf>
    <xf numFmtId="0" fontId="6" fillId="8" borderId="1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176" fontId="6" fillId="13" borderId="1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176" fontId="6" fillId="8" borderId="1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182" fontId="12" fillId="8" borderId="1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6" fillId="13" borderId="10" xfId="0" applyFont="1" applyFill="1" applyBorder="1" applyAlignment="1">
      <alignment horizontal="center" vertical="center"/>
    </xf>
    <xf numFmtId="0" fontId="6" fillId="13" borderId="10" xfId="0" applyFont="1" applyFill="1" applyBorder="1" applyAlignment="1">
      <alignment horizontal="center" vertical="center" wrapText="1"/>
    </xf>
    <xf numFmtId="0" fontId="6" fillId="13" borderId="15" xfId="0" applyFont="1" applyFill="1" applyBorder="1" applyAlignment="1">
      <alignment horizontal="center" vertical="center" wrapText="1"/>
    </xf>
    <xf numFmtId="0" fontId="6" fillId="13" borderId="12" xfId="0" applyFont="1" applyFill="1" applyBorder="1" applyAlignment="1">
      <alignment horizontal="center" vertical="center" wrapText="1"/>
    </xf>
    <xf numFmtId="0" fontId="6" fillId="13" borderId="10" xfId="0" applyFont="1" applyFill="1" applyBorder="1" applyAlignment="1">
      <alignment horizontal="left" vertical="center" wrapText="1"/>
    </xf>
    <xf numFmtId="0" fontId="6" fillId="13" borderId="15" xfId="0" applyFont="1" applyFill="1" applyBorder="1" applyAlignment="1">
      <alignment horizontal="left" vertical="center" wrapText="1"/>
    </xf>
    <xf numFmtId="0" fontId="6" fillId="13" borderId="12" xfId="0" applyFont="1" applyFill="1" applyBorder="1" applyAlignment="1">
      <alignment horizontal="left" vertical="center" wrapText="1"/>
    </xf>
    <xf numFmtId="0" fontId="6" fillId="8" borderId="10" xfId="0" applyFont="1" applyFill="1" applyBorder="1" applyAlignment="1">
      <alignment horizontal="center" vertical="center"/>
    </xf>
    <xf numFmtId="182" fontId="6" fillId="8" borderId="15" xfId="0" applyNumberFormat="1" applyFont="1" applyFill="1" applyBorder="1" applyAlignment="1">
      <alignment horizontal="center" vertical="center"/>
    </xf>
    <xf numFmtId="182" fontId="6" fillId="8" borderId="16" xfId="0" applyNumberFormat="1" applyFont="1" applyFill="1" applyBorder="1" applyAlignment="1">
      <alignment horizontal="center" vertical="center"/>
    </xf>
    <xf numFmtId="182" fontId="6" fillId="8" borderId="12" xfId="0" applyNumberFormat="1" applyFont="1" applyFill="1" applyBorder="1" applyAlignment="1">
      <alignment horizontal="center" vertical="center"/>
    </xf>
    <xf numFmtId="0" fontId="6" fillId="8" borderId="17" xfId="0" applyFont="1" applyFill="1" applyBorder="1" applyAlignment="1">
      <alignment horizontal="center" vertical="center"/>
    </xf>
    <xf numFmtId="0" fontId="6" fillId="8" borderId="18" xfId="0" applyFont="1" applyFill="1" applyBorder="1" applyAlignment="1">
      <alignment horizontal="center" vertical="center"/>
    </xf>
    <xf numFmtId="0" fontId="6" fillId="8" borderId="19" xfId="0" applyFont="1" applyFill="1" applyBorder="1" applyAlignment="1">
      <alignment horizontal="center" vertical="center"/>
    </xf>
    <xf numFmtId="183" fontId="6" fillId="13" borderId="17" xfId="0" applyNumberFormat="1" applyFont="1" applyFill="1" applyBorder="1" applyAlignment="1">
      <alignment horizontal="center" vertical="center"/>
    </xf>
    <xf numFmtId="183" fontId="6" fillId="13" borderId="19" xfId="0" applyNumberFormat="1" applyFont="1" applyFill="1" applyBorder="1" applyAlignment="1">
      <alignment horizontal="center" vertical="center"/>
    </xf>
    <xf numFmtId="0" fontId="6" fillId="13" borderId="17" xfId="0" applyFont="1" applyFill="1" applyBorder="1" applyAlignment="1">
      <alignment horizontal="center" vertical="center" wrapText="1"/>
    </xf>
    <xf numFmtId="0" fontId="6" fillId="13" borderId="19" xfId="0" applyFont="1" applyFill="1" applyBorder="1" applyAlignment="1">
      <alignment horizontal="center" vertical="center" wrapText="1"/>
    </xf>
    <xf numFmtId="176" fontId="6" fillId="13" borderId="10" xfId="0" applyNumberFormat="1" applyFont="1" applyFill="1" applyBorder="1" applyAlignment="1">
      <alignment horizontal="center" vertical="center" wrapText="1"/>
    </xf>
    <xf numFmtId="181" fontId="12" fillId="8" borderId="10" xfId="0" applyNumberFormat="1" applyFont="1" applyFill="1" applyBorder="1" applyAlignment="1">
      <alignment horizontal="center" vertical="center"/>
    </xf>
    <xf numFmtId="181" fontId="12" fillId="8" borderId="17" xfId="0" applyNumberFormat="1" applyFont="1" applyFill="1" applyBorder="1" applyAlignment="1">
      <alignment horizontal="center" vertical="center"/>
    </xf>
    <xf numFmtId="181" fontId="12" fillId="8" borderId="18" xfId="0" applyNumberFormat="1" applyFont="1" applyFill="1" applyBorder="1" applyAlignment="1">
      <alignment horizontal="center" vertical="center"/>
    </xf>
    <xf numFmtId="181" fontId="12" fillId="8" borderId="19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样式 1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6"/>
  <sheetViews>
    <sheetView tabSelected="1" zoomScalePageLayoutView="0" workbookViewId="0" topLeftCell="A22">
      <selection activeCell="M6" sqref="M6"/>
    </sheetView>
  </sheetViews>
  <sheetFormatPr defaultColWidth="9.00390625" defaultRowHeight="14.25"/>
  <cols>
    <col min="1" max="1" width="5.75390625" style="0" customWidth="1"/>
    <col min="2" max="2" width="22.00390625" style="0" customWidth="1"/>
    <col min="3" max="3" width="9.50390625" style="0" bestFit="1" customWidth="1"/>
    <col min="4" max="4" width="9.50390625" style="0" customWidth="1"/>
    <col min="5" max="5" width="8.75390625" style="0" customWidth="1"/>
    <col min="6" max="6" width="9.375" style="0" customWidth="1"/>
    <col min="7" max="7" width="10.125" style="0" customWidth="1"/>
    <col min="8" max="8" width="8.625" style="0" customWidth="1"/>
    <col min="9" max="9" width="9.125" style="0" customWidth="1"/>
    <col min="10" max="10" width="9.875" style="0" customWidth="1"/>
    <col min="11" max="11" width="9.625" style="0" customWidth="1"/>
    <col min="12" max="12" width="10.125" style="0" customWidth="1"/>
    <col min="13" max="13" width="8.625" style="0" customWidth="1"/>
    <col min="14" max="14" width="8.875" style="0" customWidth="1"/>
    <col min="15" max="15" width="10.00390625" style="0" customWidth="1"/>
    <col min="16" max="16" width="10.25390625" style="0" customWidth="1"/>
    <col min="17" max="17" width="9.75390625" style="0" customWidth="1"/>
    <col min="18" max="18" width="9.875" style="0" customWidth="1"/>
    <col min="19" max="19" width="8.75390625" style="5" customWidth="1"/>
    <col min="20" max="20" width="9.00390625" style="6" customWidth="1"/>
    <col min="21" max="21" width="7.625" style="7" customWidth="1"/>
    <col min="22" max="22" width="8.00390625" style="8" customWidth="1"/>
    <col min="23" max="16384" width="9.00390625" style="9" customWidth="1"/>
  </cols>
  <sheetData>
    <row r="1" spans="1:22" ht="22.5">
      <c r="A1" s="44" t="s">
        <v>56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33"/>
    </row>
    <row r="2" spans="1:22" s="1" customFormat="1" ht="17.25" customHeight="1">
      <c r="A2" s="45" t="s">
        <v>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34"/>
    </row>
    <row r="3" spans="1:22" ht="25.5" customHeight="1">
      <c r="A3" s="47" t="s">
        <v>1</v>
      </c>
      <c r="B3" s="47"/>
      <c r="C3" s="47" t="s">
        <v>2</v>
      </c>
      <c r="D3" s="47" t="s">
        <v>3</v>
      </c>
      <c r="E3" s="47" t="s">
        <v>4</v>
      </c>
      <c r="F3" s="47" t="s">
        <v>5</v>
      </c>
      <c r="G3" s="47" t="s">
        <v>6</v>
      </c>
      <c r="H3" s="47" t="s">
        <v>7</v>
      </c>
      <c r="I3" s="47" t="s">
        <v>8</v>
      </c>
      <c r="J3" s="47" t="s">
        <v>9</v>
      </c>
      <c r="K3" s="47" t="s">
        <v>10</v>
      </c>
      <c r="L3" s="47" t="s">
        <v>11</v>
      </c>
      <c r="M3" s="47" t="s">
        <v>12</v>
      </c>
      <c r="N3" s="47" t="s">
        <v>13</v>
      </c>
      <c r="O3" s="47" t="s">
        <v>14</v>
      </c>
      <c r="P3" s="47" t="s">
        <v>15</v>
      </c>
      <c r="Q3" s="47" t="s">
        <v>16</v>
      </c>
      <c r="R3" s="47" t="s">
        <v>17</v>
      </c>
      <c r="S3" s="62" t="s">
        <v>18</v>
      </c>
      <c r="T3" s="64" t="s">
        <v>19</v>
      </c>
      <c r="U3" s="64" t="s">
        <v>20</v>
      </c>
      <c r="V3" s="69"/>
    </row>
    <row r="4" spans="1:22" ht="25.5" customHeight="1">
      <c r="A4" s="47"/>
      <c r="B4" s="47"/>
      <c r="C4" s="46"/>
      <c r="D4" s="47"/>
      <c r="E4" s="47"/>
      <c r="F4" s="47"/>
      <c r="G4" s="46"/>
      <c r="H4" s="46"/>
      <c r="I4" s="46"/>
      <c r="J4" s="47"/>
      <c r="K4" s="47"/>
      <c r="L4" s="47"/>
      <c r="M4" s="47"/>
      <c r="N4" s="47"/>
      <c r="O4" s="47"/>
      <c r="P4" s="47"/>
      <c r="Q4" s="47"/>
      <c r="R4" s="47"/>
      <c r="S4" s="63"/>
      <c r="T4" s="64"/>
      <c r="U4" s="64"/>
      <c r="V4" s="69"/>
    </row>
    <row r="5" spans="1:23" ht="14.25">
      <c r="A5" s="46" t="s">
        <v>21</v>
      </c>
      <c r="B5" s="46"/>
      <c r="C5" s="11">
        <v>30</v>
      </c>
      <c r="D5" s="12">
        <v>16</v>
      </c>
      <c r="E5" s="12">
        <v>52</v>
      </c>
      <c r="F5" s="12">
        <v>95</v>
      </c>
      <c r="G5" s="12">
        <v>72</v>
      </c>
      <c r="H5" s="12">
        <v>76</v>
      </c>
      <c r="I5" s="12">
        <v>46</v>
      </c>
      <c r="J5" s="12">
        <v>107</v>
      </c>
      <c r="K5" s="12">
        <v>172</v>
      </c>
      <c r="L5" s="12">
        <v>251</v>
      </c>
      <c r="M5" s="12">
        <v>185</v>
      </c>
      <c r="N5" s="12">
        <v>353</v>
      </c>
      <c r="O5" s="12">
        <v>407</v>
      </c>
      <c r="P5" s="12">
        <v>547</v>
      </c>
      <c r="Q5" s="12">
        <v>500</v>
      </c>
      <c r="R5" s="12">
        <v>920</v>
      </c>
      <c r="S5" s="10">
        <f>SUM(C5:R5)</f>
        <v>3829</v>
      </c>
      <c r="T5" s="35" t="s">
        <v>22</v>
      </c>
      <c r="U5" s="35" t="s">
        <v>22</v>
      </c>
      <c r="V5" s="36"/>
      <c r="W5" s="37"/>
    </row>
    <row r="6" spans="1:23" ht="14.25">
      <c r="A6" s="46" t="s">
        <v>23</v>
      </c>
      <c r="B6" s="46"/>
      <c r="C6" s="12"/>
      <c r="D6" s="12"/>
      <c r="E6" s="12"/>
      <c r="F6" s="12"/>
      <c r="G6" s="12"/>
      <c r="H6" s="12"/>
      <c r="I6" s="12"/>
      <c r="J6" s="12">
        <v>56</v>
      </c>
      <c r="K6" s="12">
        <v>107</v>
      </c>
      <c r="L6" s="12">
        <v>201</v>
      </c>
      <c r="M6" s="12">
        <v>53</v>
      </c>
      <c r="N6" s="12">
        <v>142</v>
      </c>
      <c r="O6" s="12">
        <v>226</v>
      </c>
      <c r="P6" s="12">
        <v>200</v>
      </c>
      <c r="Q6" s="12">
        <v>470</v>
      </c>
      <c r="R6" s="12">
        <v>452</v>
      </c>
      <c r="S6" s="10">
        <f>SUM(C6:R6)</f>
        <v>1907</v>
      </c>
      <c r="T6" s="35" t="s">
        <v>22</v>
      </c>
      <c r="U6" s="35" t="s">
        <v>22</v>
      </c>
      <c r="V6" s="36"/>
      <c r="W6" s="37"/>
    </row>
    <row r="7" spans="1:23" ht="19.5" customHeight="1">
      <c r="A7" s="46" t="s">
        <v>24</v>
      </c>
      <c r="B7" s="46"/>
      <c r="C7" s="12">
        <v>0</v>
      </c>
      <c r="D7" s="12">
        <v>0</v>
      </c>
      <c r="E7" s="12">
        <v>0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  <c r="R7" s="12">
        <v>0</v>
      </c>
      <c r="S7" s="10">
        <f>SUM(C7:R7)</f>
        <v>0</v>
      </c>
      <c r="T7" s="35" t="s">
        <v>22</v>
      </c>
      <c r="U7" s="35" t="s">
        <v>22</v>
      </c>
      <c r="V7" s="36"/>
      <c r="W7" s="37"/>
    </row>
    <row r="8" spans="1:23" ht="26.25" customHeight="1">
      <c r="A8" s="46" t="s">
        <v>25</v>
      </c>
      <c r="B8" s="46"/>
      <c r="C8" s="13">
        <f>C5*1/(C5*1+C6*1.1+C7*1.32)</f>
        <v>1</v>
      </c>
      <c r="D8" s="13">
        <f aca="true" t="shared" si="0" ref="D8:R8">D5*1/(D5*1+D6*1.1+D7*1.2)</f>
        <v>1</v>
      </c>
      <c r="E8" s="13">
        <f aca="true" t="shared" si="1" ref="E8:K8">E5*1/(E5*1+E6*1.1+E7*1.2)</f>
        <v>1</v>
      </c>
      <c r="F8" s="13">
        <f t="shared" si="1"/>
        <v>1</v>
      </c>
      <c r="G8" s="13">
        <f t="shared" si="1"/>
        <v>1</v>
      </c>
      <c r="H8" s="13">
        <f t="shared" si="1"/>
        <v>1</v>
      </c>
      <c r="I8" s="13">
        <f t="shared" si="1"/>
        <v>1</v>
      </c>
      <c r="J8" s="13">
        <f t="shared" si="1"/>
        <v>0.6346381969157769</v>
      </c>
      <c r="K8" s="13">
        <f t="shared" si="1"/>
        <v>0.5937176389368313</v>
      </c>
      <c r="L8" s="13">
        <f t="shared" si="0"/>
        <v>0.5316670196992163</v>
      </c>
      <c r="M8" s="13">
        <f t="shared" si="0"/>
        <v>0.7603781339909577</v>
      </c>
      <c r="N8" s="13">
        <f t="shared" si="0"/>
        <v>0.6932443047918303</v>
      </c>
      <c r="O8" s="13">
        <f t="shared" si="0"/>
        <v>0.6208053691275167</v>
      </c>
      <c r="P8" s="13">
        <f t="shared" si="0"/>
        <v>0.7131681877444589</v>
      </c>
      <c r="Q8" s="13">
        <f t="shared" si="0"/>
        <v>0.4916420845624385</v>
      </c>
      <c r="R8" s="13">
        <f t="shared" si="0"/>
        <v>0.6491673722833756</v>
      </c>
      <c r="S8" s="13" t="s">
        <v>22</v>
      </c>
      <c r="T8" s="35" t="s">
        <v>22</v>
      </c>
      <c r="U8" s="35" t="s">
        <v>22</v>
      </c>
      <c r="V8" s="36"/>
      <c r="W8" s="37"/>
    </row>
    <row r="9" spans="1:23" ht="21" customHeight="1">
      <c r="A9" s="46" t="s">
        <v>26</v>
      </c>
      <c r="B9" s="46"/>
      <c r="C9" s="13">
        <f>C6*1.1/(C5*1+C6*1.1+C7*1.32)</f>
        <v>0</v>
      </c>
      <c r="D9" s="13">
        <f aca="true" t="shared" si="2" ref="D9:R9">D6*1.1/(D5*1+D6*1.1+D7*1.2)</f>
        <v>0</v>
      </c>
      <c r="E9" s="13">
        <f aca="true" t="shared" si="3" ref="E9:K9">E6*1.1/(E5*1+E6*1.1+E7*1.2)</f>
        <v>0</v>
      </c>
      <c r="F9" s="13">
        <f t="shared" si="3"/>
        <v>0</v>
      </c>
      <c r="G9" s="13">
        <f t="shared" si="3"/>
        <v>0</v>
      </c>
      <c r="H9" s="13">
        <f t="shared" si="3"/>
        <v>0</v>
      </c>
      <c r="I9" s="13">
        <f t="shared" si="3"/>
        <v>0</v>
      </c>
      <c r="J9" s="13">
        <f t="shared" si="3"/>
        <v>0.365361803084223</v>
      </c>
      <c r="K9" s="13">
        <f t="shared" si="3"/>
        <v>0.40628236106316884</v>
      </c>
      <c r="L9" s="13">
        <f t="shared" si="2"/>
        <v>0.46833298030078374</v>
      </c>
      <c r="M9" s="13">
        <f t="shared" si="2"/>
        <v>0.23962186600904234</v>
      </c>
      <c r="N9" s="13">
        <f t="shared" si="2"/>
        <v>0.3067556952081697</v>
      </c>
      <c r="O9" s="13">
        <f t="shared" si="2"/>
        <v>0.37919463087248323</v>
      </c>
      <c r="P9" s="13">
        <f t="shared" si="2"/>
        <v>0.2868318122555411</v>
      </c>
      <c r="Q9" s="13">
        <f t="shared" si="2"/>
        <v>0.5083579154375615</v>
      </c>
      <c r="R9" s="13">
        <f t="shared" si="2"/>
        <v>0.3508326277166243</v>
      </c>
      <c r="S9" s="13" t="s">
        <v>22</v>
      </c>
      <c r="T9" s="35" t="s">
        <v>22</v>
      </c>
      <c r="U9" s="35" t="s">
        <v>22</v>
      </c>
      <c r="V9" s="36"/>
      <c r="W9" s="37"/>
    </row>
    <row r="10" spans="1:22" s="2" customFormat="1" ht="18.75" customHeight="1">
      <c r="A10" s="48" t="s">
        <v>27</v>
      </c>
      <c r="B10" s="49"/>
      <c r="C10" s="14">
        <f>C5</f>
        <v>30</v>
      </c>
      <c r="D10" s="14">
        <f aca="true" t="shared" si="4" ref="D10:R10">D5</f>
        <v>16</v>
      </c>
      <c r="E10" s="14">
        <f t="shared" si="4"/>
        <v>52</v>
      </c>
      <c r="F10" s="14">
        <f t="shared" si="4"/>
        <v>95</v>
      </c>
      <c r="G10" s="14">
        <f t="shared" si="4"/>
        <v>72</v>
      </c>
      <c r="H10" s="14">
        <f t="shared" si="4"/>
        <v>76</v>
      </c>
      <c r="I10" s="14">
        <f t="shared" si="4"/>
        <v>46</v>
      </c>
      <c r="J10" s="14">
        <f t="shared" si="4"/>
        <v>107</v>
      </c>
      <c r="K10" s="14">
        <f t="shared" si="4"/>
        <v>172</v>
      </c>
      <c r="L10" s="14">
        <f t="shared" si="4"/>
        <v>251</v>
      </c>
      <c r="M10" s="14">
        <f t="shared" si="4"/>
        <v>185</v>
      </c>
      <c r="N10" s="14">
        <f t="shared" si="4"/>
        <v>353</v>
      </c>
      <c r="O10" s="14">
        <f t="shared" si="4"/>
        <v>407</v>
      </c>
      <c r="P10" s="14">
        <f t="shared" si="4"/>
        <v>547</v>
      </c>
      <c r="Q10" s="14">
        <f t="shared" si="4"/>
        <v>500</v>
      </c>
      <c r="R10" s="14">
        <f t="shared" si="4"/>
        <v>920</v>
      </c>
      <c r="S10" s="10">
        <f>SUM(C10:R10)</f>
        <v>3829</v>
      </c>
      <c r="T10" s="35" t="s">
        <v>22</v>
      </c>
      <c r="U10" s="35" t="s">
        <v>22</v>
      </c>
      <c r="V10" s="36"/>
    </row>
    <row r="11" spans="1:22" ht="23.25" customHeight="1">
      <c r="A11" s="50" t="s">
        <v>28</v>
      </c>
      <c r="B11" s="50"/>
      <c r="C11" s="15">
        <v>388</v>
      </c>
      <c r="D11" s="16">
        <v>180</v>
      </c>
      <c r="E11" s="16">
        <v>403</v>
      </c>
      <c r="F11" s="16">
        <v>559</v>
      </c>
      <c r="G11" s="16">
        <v>400</v>
      </c>
      <c r="H11" s="17">
        <v>452</v>
      </c>
      <c r="I11" s="16">
        <v>461.39</v>
      </c>
      <c r="J11" s="16">
        <v>1546.91</v>
      </c>
      <c r="K11" s="16">
        <v>2358.46</v>
      </c>
      <c r="L11" s="16">
        <v>1630.55</v>
      </c>
      <c r="M11" s="15">
        <v>1712</v>
      </c>
      <c r="N11" s="16">
        <v>1753.05</v>
      </c>
      <c r="O11" s="16">
        <v>2312.87</v>
      </c>
      <c r="P11" s="15">
        <v>4753</v>
      </c>
      <c r="Q11" s="16">
        <v>4456.39</v>
      </c>
      <c r="R11" s="15">
        <v>6865</v>
      </c>
      <c r="S11" s="60">
        <f>SUM(C12:R12)</f>
        <v>20082.35981918829</v>
      </c>
      <c r="T11" s="35" t="s">
        <v>22</v>
      </c>
      <c r="U11" s="35" t="s">
        <v>22</v>
      </c>
      <c r="V11" s="36"/>
    </row>
    <row r="12" spans="1:22" s="3" customFormat="1" ht="28.5" customHeight="1">
      <c r="A12" s="18"/>
      <c r="B12" s="19" t="s">
        <v>29</v>
      </c>
      <c r="C12" s="20">
        <f>C11*C8</f>
        <v>388</v>
      </c>
      <c r="D12" s="20">
        <f aca="true" t="shared" si="5" ref="D12:R12">D11*D8</f>
        <v>180</v>
      </c>
      <c r="E12" s="20">
        <f t="shared" si="5"/>
        <v>403</v>
      </c>
      <c r="F12" s="20">
        <f t="shared" si="5"/>
        <v>559</v>
      </c>
      <c r="G12" s="20">
        <f t="shared" si="5"/>
        <v>400</v>
      </c>
      <c r="H12" s="20">
        <f t="shared" si="5"/>
        <v>452</v>
      </c>
      <c r="I12" s="20">
        <f t="shared" si="5"/>
        <v>461.39</v>
      </c>
      <c r="J12" s="20">
        <f t="shared" si="5"/>
        <v>981.7281731909845</v>
      </c>
      <c r="K12" s="20">
        <f t="shared" si="5"/>
        <v>1400.259302726959</v>
      </c>
      <c r="L12" s="20">
        <f t="shared" si="5"/>
        <v>866.9096589705571</v>
      </c>
      <c r="M12" s="20">
        <f t="shared" si="5"/>
        <v>1301.7673653925194</v>
      </c>
      <c r="N12" s="20">
        <f t="shared" si="5"/>
        <v>1215.291928515318</v>
      </c>
      <c r="O12" s="20">
        <f t="shared" si="5"/>
        <v>1435.8421140939595</v>
      </c>
      <c r="P12" s="20">
        <f t="shared" si="5"/>
        <v>3389.6883963494133</v>
      </c>
      <c r="Q12" s="20">
        <f t="shared" si="5"/>
        <v>2190.9488692232057</v>
      </c>
      <c r="R12" s="20">
        <f t="shared" si="5"/>
        <v>4456.534010725373</v>
      </c>
      <c r="S12" s="61"/>
      <c r="T12" s="35" t="s">
        <v>22</v>
      </c>
      <c r="U12" s="35" t="s">
        <v>22</v>
      </c>
      <c r="V12" s="38"/>
    </row>
    <row r="13" spans="1:22" ht="31.5" customHeight="1">
      <c r="A13" s="50" t="s">
        <v>30</v>
      </c>
      <c r="B13" s="50"/>
      <c r="C13" s="16">
        <v>1720.36</v>
      </c>
      <c r="D13" s="21">
        <v>480.86</v>
      </c>
      <c r="E13" s="21">
        <v>1412.23</v>
      </c>
      <c r="F13" s="22">
        <v>5245.98</v>
      </c>
      <c r="G13" s="21">
        <v>3754.02</v>
      </c>
      <c r="H13" s="21">
        <v>1858.96</v>
      </c>
      <c r="I13" s="21">
        <v>2044.8</v>
      </c>
      <c r="J13" s="21">
        <v>6911.82</v>
      </c>
      <c r="K13" s="16">
        <v>4685.63</v>
      </c>
      <c r="L13" s="16">
        <v>8500.05</v>
      </c>
      <c r="M13" s="15">
        <v>7591.1</v>
      </c>
      <c r="N13" s="16">
        <v>5989.55</v>
      </c>
      <c r="O13" s="16">
        <v>9030.11</v>
      </c>
      <c r="P13" s="16">
        <v>19699.56</v>
      </c>
      <c r="Q13" s="16">
        <v>11864.96</v>
      </c>
      <c r="R13" s="15">
        <v>25015</v>
      </c>
      <c r="S13" s="60">
        <f>SUM(C14:R14)</f>
        <v>79856.45605393089</v>
      </c>
      <c r="T13" s="35" t="s">
        <v>22</v>
      </c>
      <c r="U13" s="35" t="s">
        <v>22</v>
      </c>
      <c r="V13" s="36"/>
    </row>
    <row r="14" spans="1:22" s="3" customFormat="1" ht="14.25" customHeight="1">
      <c r="A14" s="18"/>
      <c r="B14" s="19" t="s">
        <v>29</v>
      </c>
      <c r="C14" s="20">
        <f>C13*C8</f>
        <v>1720.36</v>
      </c>
      <c r="D14" s="20">
        <f aca="true" t="shared" si="6" ref="D14:R14">D13*D8</f>
        <v>480.86</v>
      </c>
      <c r="E14" s="20">
        <f t="shared" si="6"/>
        <v>1412.23</v>
      </c>
      <c r="F14" s="20">
        <f t="shared" si="6"/>
        <v>5245.98</v>
      </c>
      <c r="G14" s="20">
        <f t="shared" si="6"/>
        <v>3754.02</v>
      </c>
      <c r="H14" s="20">
        <f t="shared" si="6"/>
        <v>1858.96</v>
      </c>
      <c r="I14" s="20">
        <f t="shared" si="6"/>
        <v>2044.8</v>
      </c>
      <c r="J14" s="20">
        <f t="shared" si="6"/>
        <v>4386.504982206405</v>
      </c>
      <c r="K14" s="20">
        <f t="shared" si="6"/>
        <v>2781.941180531585</v>
      </c>
      <c r="L14" s="20">
        <f t="shared" si="6"/>
        <v>4519.196250794323</v>
      </c>
      <c r="M14" s="20">
        <f t="shared" si="6"/>
        <v>5772.106452938759</v>
      </c>
      <c r="N14" s="20">
        <f t="shared" si="6"/>
        <v>4152.221425765907</v>
      </c>
      <c r="O14" s="20">
        <f t="shared" si="6"/>
        <v>5605.94077181208</v>
      </c>
      <c r="P14" s="20">
        <f t="shared" si="6"/>
        <v>14049.099504563233</v>
      </c>
      <c r="Q14" s="20">
        <f t="shared" si="6"/>
        <v>5833.31366764995</v>
      </c>
      <c r="R14" s="20">
        <f t="shared" si="6"/>
        <v>16238.92181766864</v>
      </c>
      <c r="S14" s="61"/>
      <c r="T14" s="35" t="s">
        <v>22</v>
      </c>
      <c r="U14" s="35" t="s">
        <v>22</v>
      </c>
      <c r="V14" s="38"/>
    </row>
    <row r="15" spans="1:22" ht="22.5" customHeight="1">
      <c r="A15" s="50" t="s">
        <v>31</v>
      </c>
      <c r="B15" s="50"/>
      <c r="C15" s="23">
        <v>2.15</v>
      </c>
      <c r="D15" s="16">
        <v>4.96</v>
      </c>
      <c r="E15" s="16">
        <v>5.4268</v>
      </c>
      <c r="F15" s="24">
        <v>23.8365</v>
      </c>
      <c r="G15" s="24">
        <v>18.5139</v>
      </c>
      <c r="H15" s="24">
        <v>3.8845</v>
      </c>
      <c r="I15" s="24">
        <v>5.3333</v>
      </c>
      <c r="J15" s="21">
        <v>101.46</v>
      </c>
      <c r="K15" s="21">
        <v>109.4</v>
      </c>
      <c r="L15" s="24">
        <v>107.1025</v>
      </c>
      <c r="M15" s="24">
        <v>55.6896</v>
      </c>
      <c r="N15" s="21">
        <v>89.42</v>
      </c>
      <c r="O15" s="24">
        <v>190.6814</v>
      </c>
      <c r="P15" s="24">
        <v>322.2516</v>
      </c>
      <c r="Q15" s="21">
        <v>469.49</v>
      </c>
      <c r="R15" s="21">
        <v>332.86</v>
      </c>
      <c r="S15" s="60">
        <f>SUM(C16:R16)</f>
        <v>1149.8245483032551</v>
      </c>
      <c r="T15" s="35" t="s">
        <v>22</v>
      </c>
      <c r="U15" s="35" t="s">
        <v>22</v>
      </c>
      <c r="V15" s="36"/>
    </row>
    <row r="16" spans="1:22" s="3" customFormat="1" ht="14.25" customHeight="1">
      <c r="A16" s="18"/>
      <c r="B16" s="19" t="s">
        <v>29</v>
      </c>
      <c r="C16" s="20">
        <f>C15*C8</f>
        <v>2.15</v>
      </c>
      <c r="D16" s="20">
        <f aca="true" t="shared" si="7" ref="D16:R16">D15*D8</f>
        <v>4.96</v>
      </c>
      <c r="E16" s="20">
        <f t="shared" si="7"/>
        <v>5.4268</v>
      </c>
      <c r="F16" s="20">
        <f t="shared" si="7"/>
        <v>23.8365</v>
      </c>
      <c r="G16" s="20">
        <f t="shared" si="7"/>
        <v>18.5139</v>
      </c>
      <c r="H16" s="20">
        <f t="shared" si="7"/>
        <v>3.8845</v>
      </c>
      <c r="I16" s="20">
        <f t="shared" si="7"/>
        <v>5.3333</v>
      </c>
      <c r="J16" s="20">
        <f t="shared" si="7"/>
        <v>64.39039145907472</v>
      </c>
      <c r="K16" s="20">
        <f t="shared" si="7"/>
        <v>64.95270969968935</v>
      </c>
      <c r="L16" s="20">
        <f t="shared" si="7"/>
        <v>56.94286697733531</v>
      </c>
      <c r="M16" s="20">
        <f t="shared" si="7"/>
        <v>42.34515413070284</v>
      </c>
      <c r="N16" s="20">
        <f t="shared" si="7"/>
        <v>61.98990573448547</v>
      </c>
      <c r="O16" s="20">
        <f t="shared" si="7"/>
        <v>118.37603691275166</v>
      </c>
      <c r="P16" s="20">
        <f t="shared" si="7"/>
        <v>229.81958956975225</v>
      </c>
      <c r="Q16" s="20">
        <f t="shared" si="7"/>
        <v>230.82104228121926</v>
      </c>
      <c r="R16" s="20">
        <f t="shared" si="7"/>
        <v>216.08185153824442</v>
      </c>
      <c r="S16" s="61"/>
      <c r="T16" s="35" t="s">
        <v>22</v>
      </c>
      <c r="U16" s="35" t="s">
        <v>22</v>
      </c>
      <c r="V16" s="38"/>
    </row>
    <row r="17" spans="1:22" ht="30" customHeight="1">
      <c r="A17" s="51" t="s">
        <v>32</v>
      </c>
      <c r="B17" s="52"/>
      <c r="C17" s="15">
        <v>6</v>
      </c>
      <c r="D17" s="15">
        <v>10</v>
      </c>
      <c r="E17" s="15">
        <v>18</v>
      </c>
      <c r="F17" s="15">
        <v>24</v>
      </c>
      <c r="G17" s="15">
        <v>13</v>
      </c>
      <c r="H17" s="15">
        <v>16</v>
      </c>
      <c r="I17" s="15">
        <v>15</v>
      </c>
      <c r="J17" s="15">
        <v>56</v>
      </c>
      <c r="K17" s="15">
        <v>71</v>
      </c>
      <c r="L17" s="15">
        <v>75</v>
      </c>
      <c r="M17" s="15">
        <v>60</v>
      </c>
      <c r="N17" s="15">
        <v>80</v>
      </c>
      <c r="O17" s="15">
        <v>161</v>
      </c>
      <c r="P17" s="21">
        <v>119</v>
      </c>
      <c r="Q17" s="21">
        <v>166</v>
      </c>
      <c r="R17" s="21">
        <v>218</v>
      </c>
      <c r="S17" s="60">
        <f>SUM(C18:R18)</f>
        <v>728.5987022583051</v>
      </c>
      <c r="T17" s="35" t="s">
        <v>22</v>
      </c>
      <c r="U17" s="35" t="s">
        <v>22</v>
      </c>
      <c r="V17" s="36"/>
    </row>
    <row r="18" spans="1:22" s="3" customFormat="1" ht="14.25" customHeight="1">
      <c r="A18" s="18"/>
      <c r="B18" s="19" t="s">
        <v>29</v>
      </c>
      <c r="C18" s="20">
        <f>C17*C8</f>
        <v>6</v>
      </c>
      <c r="D18" s="20">
        <f aca="true" t="shared" si="8" ref="D18:R18">D17*D8</f>
        <v>10</v>
      </c>
      <c r="E18" s="20">
        <f t="shared" si="8"/>
        <v>18</v>
      </c>
      <c r="F18" s="20">
        <f t="shared" si="8"/>
        <v>24</v>
      </c>
      <c r="G18" s="20">
        <f t="shared" si="8"/>
        <v>13</v>
      </c>
      <c r="H18" s="20">
        <f t="shared" si="8"/>
        <v>16</v>
      </c>
      <c r="I18" s="20">
        <f t="shared" si="8"/>
        <v>15</v>
      </c>
      <c r="J18" s="20">
        <f t="shared" si="8"/>
        <v>35.53973902728351</v>
      </c>
      <c r="K18" s="20">
        <f t="shared" si="8"/>
        <v>42.15395236451502</v>
      </c>
      <c r="L18" s="20">
        <f t="shared" si="8"/>
        <v>39.87502647744122</v>
      </c>
      <c r="M18" s="20">
        <f t="shared" si="8"/>
        <v>45.62268803945746</v>
      </c>
      <c r="N18" s="20">
        <f t="shared" si="8"/>
        <v>55.459544383346426</v>
      </c>
      <c r="O18" s="20">
        <f t="shared" si="8"/>
        <v>99.94966442953019</v>
      </c>
      <c r="P18" s="20">
        <f t="shared" si="8"/>
        <v>84.8670143415906</v>
      </c>
      <c r="Q18" s="20">
        <f t="shared" si="8"/>
        <v>81.61258603736479</v>
      </c>
      <c r="R18" s="20">
        <f t="shared" si="8"/>
        <v>141.5184871577759</v>
      </c>
      <c r="S18" s="61"/>
      <c r="T18" s="35" t="s">
        <v>22</v>
      </c>
      <c r="U18" s="35" t="s">
        <v>22</v>
      </c>
      <c r="V18" s="38"/>
    </row>
    <row r="19" spans="1:22" ht="24.75" customHeight="1">
      <c r="A19" s="50" t="s">
        <v>33</v>
      </c>
      <c r="B19" s="50"/>
      <c r="C19" s="15">
        <v>3000</v>
      </c>
      <c r="D19" s="15">
        <v>3600</v>
      </c>
      <c r="E19" s="15">
        <v>2235</v>
      </c>
      <c r="F19" s="15">
        <v>3325</v>
      </c>
      <c r="G19" s="15">
        <v>2457</v>
      </c>
      <c r="H19" s="15">
        <v>2318</v>
      </c>
      <c r="I19" s="15">
        <v>3600</v>
      </c>
      <c r="J19" s="21">
        <v>7685</v>
      </c>
      <c r="K19" s="15">
        <v>12971</v>
      </c>
      <c r="L19" s="21">
        <v>19421</v>
      </c>
      <c r="M19" s="15">
        <v>13998</v>
      </c>
      <c r="N19" s="15">
        <v>27208</v>
      </c>
      <c r="O19" s="15">
        <v>28873</v>
      </c>
      <c r="P19" s="15">
        <v>30000</v>
      </c>
      <c r="Q19" s="15">
        <v>50312</v>
      </c>
      <c r="R19" s="15">
        <v>54166</v>
      </c>
      <c r="S19" s="60">
        <f>SUM(C20:R20)</f>
        <v>172162.23089266673</v>
      </c>
      <c r="T19" s="35" t="s">
        <v>22</v>
      </c>
      <c r="U19" s="35" t="s">
        <v>22</v>
      </c>
      <c r="V19" s="36"/>
    </row>
    <row r="20" spans="1:22" s="3" customFormat="1" ht="14.25" customHeight="1">
      <c r="A20" s="18"/>
      <c r="B20" s="19" t="s">
        <v>29</v>
      </c>
      <c r="C20" s="20">
        <f>C19*C8</f>
        <v>3000</v>
      </c>
      <c r="D20" s="20">
        <f aca="true" t="shared" si="9" ref="D20:R20">D19*D8</f>
        <v>3600</v>
      </c>
      <c r="E20" s="20">
        <f t="shared" si="9"/>
        <v>2235</v>
      </c>
      <c r="F20" s="20">
        <f t="shared" si="9"/>
        <v>3325</v>
      </c>
      <c r="G20" s="20">
        <f t="shared" si="9"/>
        <v>2457</v>
      </c>
      <c r="H20" s="20">
        <f t="shared" si="9"/>
        <v>2318</v>
      </c>
      <c r="I20" s="20">
        <f t="shared" si="9"/>
        <v>3600</v>
      </c>
      <c r="J20" s="20">
        <f t="shared" si="9"/>
        <v>4877.194543297745</v>
      </c>
      <c r="K20" s="20">
        <f t="shared" si="9"/>
        <v>7701.111494649638</v>
      </c>
      <c r="L20" s="20">
        <f t="shared" si="9"/>
        <v>10325.505189578478</v>
      </c>
      <c r="M20" s="20">
        <f t="shared" si="9"/>
        <v>10643.773119605425</v>
      </c>
      <c r="N20" s="20">
        <f t="shared" si="9"/>
        <v>18861.79104477612</v>
      </c>
      <c r="O20" s="20">
        <f t="shared" si="9"/>
        <v>17924.51342281879</v>
      </c>
      <c r="P20" s="20">
        <f t="shared" si="9"/>
        <v>21395.045632333768</v>
      </c>
      <c r="Q20" s="20">
        <f t="shared" si="9"/>
        <v>24735.496558505405</v>
      </c>
      <c r="R20" s="20">
        <f t="shared" si="9"/>
        <v>35162.799887101326</v>
      </c>
      <c r="S20" s="61"/>
      <c r="T20" s="35" t="s">
        <v>22</v>
      </c>
      <c r="U20" s="35" t="s">
        <v>22</v>
      </c>
      <c r="V20" s="38"/>
    </row>
    <row r="21" spans="1:22" ht="14.25">
      <c r="A21" s="50" t="s">
        <v>34</v>
      </c>
      <c r="B21" s="50"/>
      <c r="C21" s="15">
        <v>3</v>
      </c>
      <c r="D21" s="15">
        <v>3</v>
      </c>
      <c r="E21" s="15">
        <v>7</v>
      </c>
      <c r="F21" s="15">
        <v>8</v>
      </c>
      <c r="G21" s="15">
        <v>7</v>
      </c>
      <c r="H21" s="15">
        <v>8</v>
      </c>
      <c r="I21" s="15">
        <v>6</v>
      </c>
      <c r="J21" s="15">
        <v>32</v>
      </c>
      <c r="K21" s="15">
        <v>36</v>
      </c>
      <c r="L21" s="15">
        <v>32</v>
      </c>
      <c r="M21" s="15">
        <v>29</v>
      </c>
      <c r="N21" s="15">
        <v>32</v>
      </c>
      <c r="O21" s="15">
        <v>62</v>
      </c>
      <c r="P21" s="15">
        <v>62</v>
      </c>
      <c r="Q21" s="15">
        <v>54</v>
      </c>
      <c r="R21" s="15">
        <v>71</v>
      </c>
      <c r="S21" s="60">
        <f>SUM(C22:R22)</f>
        <v>433</v>
      </c>
      <c r="T21" s="35" t="s">
        <v>22</v>
      </c>
      <c r="U21" s="35" t="s">
        <v>22</v>
      </c>
      <c r="V21" s="36"/>
    </row>
    <row r="22" spans="1:22" s="3" customFormat="1" ht="14.25" customHeight="1">
      <c r="A22" s="18"/>
      <c r="B22" s="19" t="s">
        <v>29</v>
      </c>
      <c r="C22" s="20">
        <f>C21</f>
        <v>3</v>
      </c>
      <c r="D22" s="20">
        <f aca="true" t="shared" si="10" ref="D22:R22">D21</f>
        <v>3</v>
      </c>
      <c r="E22" s="20">
        <f t="shared" si="10"/>
        <v>7</v>
      </c>
      <c r="F22" s="20">
        <f t="shared" si="10"/>
        <v>8</v>
      </c>
      <c r="G22" s="20">
        <f t="shared" si="10"/>
        <v>7</v>
      </c>
      <c r="H22" s="20">
        <f t="shared" si="10"/>
        <v>8</v>
      </c>
      <c r="I22" s="20">
        <f t="shared" si="10"/>
        <v>6</v>
      </c>
      <c r="J22" s="20">
        <v>13</v>
      </c>
      <c r="K22" s="20">
        <f t="shared" si="10"/>
        <v>36</v>
      </c>
      <c r="L22" s="20">
        <f t="shared" si="10"/>
        <v>32</v>
      </c>
      <c r="M22" s="20">
        <f t="shared" si="10"/>
        <v>29</v>
      </c>
      <c r="N22" s="20">
        <f t="shared" si="10"/>
        <v>32</v>
      </c>
      <c r="O22" s="20">
        <f t="shared" si="10"/>
        <v>62</v>
      </c>
      <c r="P22" s="20">
        <f t="shared" si="10"/>
        <v>62</v>
      </c>
      <c r="Q22" s="20">
        <f t="shared" si="10"/>
        <v>54</v>
      </c>
      <c r="R22" s="20">
        <f t="shared" si="10"/>
        <v>71</v>
      </c>
      <c r="S22" s="61"/>
      <c r="T22" s="35" t="s">
        <v>22</v>
      </c>
      <c r="U22" s="35" t="s">
        <v>22</v>
      </c>
      <c r="V22" s="38"/>
    </row>
    <row r="23" spans="1:22" ht="21.75" customHeight="1">
      <c r="A23" s="50" t="s">
        <v>35</v>
      </c>
      <c r="B23" s="50"/>
      <c r="C23" s="15">
        <v>3</v>
      </c>
      <c r="D23" s="15">
        <v>3</v>
      </c>
      <c r="E23" s="15">
        <v>7</v>
      </c>
      <c r="F23" s="15">
        <v>7</v>
      </c>
      <c r="G23" s="15">
        <v>7</v>
      </c>
      <c r="H23" s="15">
        <v>6</v>
      </c>
      <c r="I23" s="15">
        <v>6</v>
      </c>
      <c r="J23" s="15">
        <v>13</v>
      </c>
      <c r="K23" s="15">
        <v>36</v>
      </c>
      <c r="L23" s="15">
        <v>32</v>
      </c>
      <c r="M23" s="15">
        <v>28</v>
      </c>
      <c r="N23" s="15">
        <v>32</v>
      </c>
      <c r="O23" s="15">
        <v>62</v>
      </c>
      <c r="P23" s="15">
        <v>62</v>
      </c>
      <c r="Q23" s="15">
        <v>54</v>
      </c>
      <c r="R23" s="15">
        <v>71</v>
      </c>
      <c r="S23" s="60">
        <f>SUM(C24:R24)</f>
        <v>432</v>
      </c>
      <c r="T23" s="35" t="s">
        <v>22</v>
      </c>
      <c r="U23" s="35" t="s">
        <v>22</v>
      </c>
      <c r="V23" s="36"/>
    </row>
    <row r="24" spans="1:22" s="3" customFormat="1" ht="14.25" customHeight="1">
      <c r="A24" s="18"/>
      <c r="B24" s="19" t="s">
        <v>29</v>
      </c>
      <c r="C24" s="20">
        <f>C23</f>
        <v>3</v>
      </c>
      <c r="D24" s="20">
        <v>6</v>
      </c>
      <c r="E24" s="20">
        <f aca="true" t="shared" si="11" ref="E24:R24">E23</f>
        <v>7</v>
      </c>
      <c r="F24" s="20">
        <f t="shared" si="11"/>
        <v>7</v>
      </c>
      <c r="G24" s="20">
        <f t="shared" si="11"/>
        <v>7</v>
      </c>
      <c r="H24" s="20">
        <f t="shared" si="11"/>
        <v>6</v>
      </c>
      <c r="I24" s="20">
        <f t="shared" si="11"/>
        <v>6</v>
      </c>
      <c r="J24" s="20">
        <f t="shared" si="11"/>
        <v>13</v>
      </c>
      <c r="K24" s="20">
        <f t="shared" si="11"/>
        <v>36</v>
      </c>
      <c r="L24" s="20">
        <f t="shared" si="11"/>
        <v>32</v>
      </c>
      <c r="M24" s="20">
        <f t="shared" si="11"/>
        <v>28</v>
      </c>
      <c r="N24" s="20">
        <f t="shared" si="11"/>
        <v>32</v>
      </c>
      <c r="O24" s="20">
        <f t="shared" si="11"/>
        <v>62</v>
      </c>
      <c r="P24" s="20">
        <f t="shared" si="11"/>
        <v>62</v>
      </c>
      <c r="Q24" s="20">
        <f t="shared" si="11"/>
        <v>54</v>
      </c>
      <c r="R24" s="20">
        <f t="shared" si="11"/>
        <v>71</v>
      </c>
      <c r="S24" s="61"/>
      <c r="T24" s="35" t="s">
        <v>22</v>
      </c>
      <c r="U24" s="35" t="s">
        <v>22</v>
      </c>
      <c r="V24" s="38"/>
    </row>
    <row r="25" spans="1:22" ht="30.75" customHeight="1">
      <c r="A25" s="50" t="s">
        <v>36</v>
      </c>
      <c r="B25" s="50"/>
      <c r="C25" s="15">
        <v>2</v>
      </c>
      <c r="D25" s="15">
        <v>2</v>
      </c>
      <c r="E25" s="15">
        <v>7</v>
      </c>
      <c r="F25" s="15">
        <v>7</v>
      </c>
      <c r="G25" s="15">
        <v>7</v>
      </c>
      <c r="H25" s="15">
        <v>2</v>
      </c>
      <c r="I25" s="15">
        <v>4</v>
      </c>
      <c r="J25" s="15">
        <v>10</v>
      </c>
      <c r="K25" s="15">
        <v>29</v>
      </c>
      <c r="L25" s="15">
        <v>21</v>
      </c>
      <c r="M25" s="15">
        <v>19</v>
      </c>
      <c r="N25" s="15">
        <v>18</v>
      </c>
      <c r="O25" s="15">
        <v>49</v>
      </c>
      <c r="P25" s="15">
        <v>56</v>
      </c>
      <c r="Q25" s="15">
        <v>43</v>
      </c>
      <c r="R25" s="15">
        <v>62</v>
      </c>
      <c r="S25" s="60">
        <f>SUM(C26:R26)</f>
        <v>338</v>
      </c>
      <c r="T25" s="35" t="s">
        <v>22</v>
      </c>
      <c r="U25" s="35" t="s">
        <v>22</v>
      </c>
      <c r="V25" s="36"/>
    </row>
    <row r="26" spans="1:22" s="3" customFormat="1" ht="14.25" customHeight="1">
      <c r="A26" s="25"/>
      <c r="B26" s="19" t="s">
        <v>29</v>
      </c>
      <c r="C26" s="20">
        <f>C25</f>
        <v>2</v>
      </c>
      <c r="D26" s="20">
        <f aca="true" t="shared" si="12" ref="D26:R26">D25</f>
        <v>2</v>
      </c>
      <c r="E26" s="20">
        <f t="shared" si="12"/>
        <v>7</v>
      </c>
      <c r="F26" s="20">
        <f t="shared" si="12"/>
        <v>7</v>
      </c>
      <c r="G26" s="20">
        <f t="shared" si="12"/>
        <v>7</v>
      </c>
      <c r="H26" s="20">
        <f t="shared" si="12"/>
        <v>2</v>
      </c>
      <c r="I26" s="20">
        <f t="shared" si="12"/>
        <v>4</v>
      </c>
      <c r="J26" s="20">
        <f t="shared" si="12"/>
        <v>10</v>
      </c>
      <c r="K26" s="20">
        <f t="shared" si="12"/>
        <v>29</v>
      </c>
      <c r="L26" s="20">
        <f t="shared" si="12"/>
        <v>21</v>
      </c>
      <c r="M26" s="20">
        <f t="shared" si="12"/>
        <v>19</v>
      </c>
      <c r="N26" s="20">
        <f t="shared" si="12"/>
        <v>18</v>
      </c>
      <c r="O26" s="20">
        <f t="shared" si="12"/>
        <v>49</v>
      </c>
      <c r="P26" s="20">
        <f t="shared" si="12"/>
        <v>56</v>
      </c>
      <c r="Q26" s="20">
        <f t="shared" si="12"/>
        <v>43</v>
      </c>
      <c r="R26" s="20">
        <f t="shared" si="12"/>
        <v>62</v>
      </c>
      <c r="S26" s="61"/>
      <c r="T26" s="35" t="s">
        <v>22</v>
      </c>
      <c r="U26" s="35" t="s">
        <v>22</v>
      </c>
      <c r="V26" s="38"/>
    </row>
    <row r="27" spans="1:22" ht="24">
      <c r="A27" s="57" t="s">
        <v>37</v>
      </c>
      <c r="B27" s="26" t="s">
        <v>38</v>
      </c>
      <c r="C27" s="27">
        <f>C12/C$10</f>
        <v>12.933333333333334</v>
      </c>
      <c r="D27" s="27">
        <f aca="true" t="shared" si="13" ref="D27:R27">D12/D$10</f>
        <v>11.25</v>
      </c>
      <c r="E27" s="27">
        <f aca="true" t="shared" si="14" ref="E27:K27">E12/E$10</f>
        <v>7.75</v>
      </c>
      <c r="F27" s="27">
        <f t="shared" si="14"/>
        <v>5.88421052631579</v>
      </c>
      <c r="G27" s="27">
        <f t="shared" si="14"/>
        <v>5.555555555555555</v>
      </c>
      <c r="H27" s="27">
        <f t="shared" si="14"/>
        <v>5.947368421052632</v>
      </c>
      <c r="I27" s="27">
        <f t="shared" si="14"/>
        <v>10.030217391304348</v>
      </c>
      <c r="J27" s="27">
        <f t="shared" si="14"/>
        <v>9.17502965599051</v>
      </c>
      <c r="K27" s="27">
        <f t="shared" si="14"/>
        <v>8.141042457714878</v>
      </c>
      <c r="L27" s="27">
        <f t="shared" si="13"/>
        <v>3.4538233425121794</v>
      </c>
      <c r="M27" s="27">
        <f t="shared" si="13"/>
        <v>7.036580353473078</v>
      </c>
      <c r="N27" s="27">
        <f t="shared" si="13"/>
        <v>3.4427533385703057</v>
      </c>
      <c r="O27" s="27">
        <f t="shared" si="13"/>
        <v>3.527867602196461</v>
      </c>
      <c r="P27" s="27">
        <f t="shared" si="13"/>
        <v>6.196870925684485</v>
      </c>
      <c r="Q27" s="27">
        <f t="shared" si="13"/>
        <v>4.381897738446411</v>
      </c>
      <c r="R27" s="27">
        <f t="shared" si="13"/>
        <v>4.844058707310189</v>
      </c>
      <c r="S27" s="27">
        <f>S11/$S$10</f>
        <v>5.2448053850060825</v>
      </c>
      <c r="T27" s="65">
        <f>SQRT(SUM(C29:R29))/C28</f>
        <v>0.332862215119177</v>
      </c>
      <c r="U27" s="39" t="s">
        <v>22</v>
      </c>
      <c r="V27" s="36"/>
    </row>
    <row r="28" spans="1:22" s="4" customFormat="1" ht="14.25" hidden="1">
      <c r="A28" s="58"/>
      <c r="B28" s="28" t="s">
        <v>39</v>
      </c>
      <c r="C28" s="29">
        <f>S27</f>
        <v>5.2448053850060825</v>
      </c>
      <c r="D28" s="29">
        <f aca="true" t="shared" si="15" ref="D28:K28">C28</f>
        <v>5.2448053850060825</v>
      </c>
      <c r="E28" s="29">
        <f t="shared" si="15"/>
        <v>5.2448053850060825</v>
      </c>
      <c r="F28" s="29">
        <f t="shared" si="15"/>
        <v>5.2448053850060825</v>
      </c>
      <c r="G28" s="29">
        <f t="shared" si="15"/>
        <v>5.2448053850060825</v>
      </c>
      <c r="H28" s="29">
        <f t="shared" si="15"/>
        <v>5.2448053850060825</v>
      </c>
      <c r="I28" s="29">
        <f t="shared" si="15"/>
        <v>5.2448053850060825</v>
      </c>
      <c r="J28" s="29">
        <f t="shared" si="15"/>
        <v>5.2448053850060825</v>
      </c>
      <c r="K28" s="29">
        <f t="shared" si="15"/>
        <v>5.2448053850060825</v>
      </c>
      <c r="L28" s="29">
        <f>D28</f>
        <v>5.2448053850060825</v>
      </c>
      <c r="M28" s="29">
        <f aca="true" t="shared" si="16" ref="M28:R28">L28</f>
        <v>5.2448053850060825</v>
      </c>
      <c r="N28" s="29">
        <f t="shared" si="16"/>
        <v>5.2448053850060825</v>
      </c>
      <c r="O28" s="29">
        <f t="shared" si="16"/>
        <v>5.2448053850060825</v>
      </c>
      <c r="P28" s="29">
        <f t="shared" si="16"/>
        <v>5.2448053850060825</v>
      </c>
      <c r="Q28" s="29">
        <f t="shared" si="16"/>
        <v>5.2448053850060825</v>
      </c>
      <c r="R28" s="29">
        <f t="shared" si="16"/>
        <v>5.2448053850060825</v>
      </c>
      <c r="S28" s="29" t="s">
        <v>22</v>
      </c>
      <c r="T28" s="65"/>
      <c r="U28" s="39" t="s">
        <v>22</v>
      </c>
      <c r="V28" s="40"/>
    </row>
    <row r="29" spans="1:22" s="4" customFormat="1" ht="14.25" hidden="1">
      <c r="A29" s="59"/>
      <c r="B29" s="28" t="s">
        <v>40</v>
      </c>
      <c r="C29" s="29">
        <f aca="true" t="shared" si="17" ref="C29:R29">C$10/$S$10*(C27-C28)^2</f>
        <v>0.4631506556192942</v>
      </c>
      <c r="D29" s="29">
        <f t="shared" si="17"/>
        <v>0.1506915115756676</v>
      </c>
      <c r="E29" s="29">
        <f t="shared" si="17"/>
        <v>0.08523165397433147</v>
      </c>
      <c r="F29" s="29">
        <f t="shared" si="17"/>
        <v>0.01014356197431763</v>
      </c>
      <c r="G29" s="29">
        <f t="shared" si="17"/>
        <v>0.0018158078171193277</v>
      </c>
      <c r="H29" s="29">
        <f t="shared" si="17"/>
        <v>0.009797128830253283</v>
      </c>
      <c r="I29" s="29">
        <f t="shared" si="17"/>
        <v>0.2751130141606385</v>
      </c>
      <c r="J29" s="29">
        <f t="shared" si="17"/>
        <v>0.4316513245665064</v>
      </c>
      <c r="K29" s="29">
        <f t="shared" si="17"/>
        <v>0.37680034974908433</v>
      </c>
      <c r="L29" s="29">
        <f t="shared" si="17"/>
        <v>0.21026685448170385</v>
      </c>
      <c r="M29" s="29">
        <f t="shared" si="17"/>
        <v>0.15511481965542104</v>
      </c>
      <c r="N29" s="29">
        <f t="shared" si="17"/>
        <v>0.2993808375702194</v>
      </c>
      <c r="O29" s="29">
        <f t="shared" si="17"/>
        <v>0.31334167340453445</v>
      </c>
      <c r="P29" s="29">
        <f t="shared" si="17"/>
        <v>0.12948982767817988</v>
      </c>
      <c r="Q29" s="29">
        <f t="shared" si="17"/>
        <v>0.09723290761179823</v>
      </c>
      <c r="R29" s="29">
        <f t="shared" si="17"/>
        <v>0.03858711614247922</v>
      </c>
      <c r="S29" s="29" t="s">
        <v>22</v>
      </c>
      <c r="T29" s="65"/>
      <c r="U29" s="39" t="s">
        <v>22</v>
      </c>
      <c r="V29" s="40"/>
    </row>
    <row r="30" spans="1:22" ht="24">
      <c r="A30" s="57" t="s">
        <v>41</v>
      </c>
      <c r="B30" s="26" t="s">
        <v>42</v>
      </c>
      <c r="C30" s="27">
        <f>C14/C$10</f>
        <v>57.34533333333333</v>
      </c>
      <c r="D30" s="27">
        <f aca="true" t="shared" si="18" ref="D30:R30">D14/D$10</f>
        <v>30.05375</v>
      </c>
      <c r="E30" s="27">
        <f aca="true" t="shared" si="19" ref="E30:K30">E14/E$10</f>
        <v>27.158269230769232</v>
      </c>
      <c r="F30" s="27">
        <f t="shared" si="19"/>
        <v>55.22084210526315</v>
      </c>
      <c r="G30" s="27">
        <f t="shared" si="19"/>
        <v>52.13916666666667</v>
      </c>
      <c r="H30" s="27">
        <f t="shared" si="19"/>
        <v>24.46</v>
      </c>
      <c r="I30" s="27">
        <f t="shared" si="19"/>
        <v>44.452173913043474</v>
      </c>
      <c r="J30" s="27">
        <f t="shared" si="19"/>
        <v>40.99537366548042</v>
      </c>
      <c r="K30" s="27">
        <f t="shared" si="19"/>
        <v>16.174076630997586</v>
      </c>
      <c r="L30" s="27">
        <f t="shared" si="18"/>
        <v>18.004765939419613</v>
      </c>
      <c r="M30" s="27">
        <f t="shared" si="18"/>
        <v>31.200575421290587</v>
      </c>
      <c r="N30" s="27">
        <f t="shared" si="18"/>
        <v>11.762666928515317</v>
      </c>
      <c r="O30" s="27">
        <f t="shared" si="18"/>
        <v>13.77381025015253</v>
      </c>
      <c r="P30" s="27">
        <f t="shared" si="18"/>
        <v>25.683911342894394</v>
      </c>
      <c r="Q30" s="27">
        <f t="shared" si="18"/>
        <v>11.6666273352999</v>
      </c>
      <c r="R30" s="27">
        <f t="shared" si="18"/>
        <v>17.651001975726782</v>
      </c>
      <c r="S30" s="27">
        <f>S13/$S$10</f>
        <v>20.855694973604304</v>
      </c>
      <c r="T30" s="66">
        <f>SQRT(SUM(C32:R32))/C31</f>
        <v>0.5114453010116936</v>
      </c>
      <c r="U30" s="39" t="s">
        <v>22</v>
      </c>
      <c r="V30" s="36"/>
    </row>
    <row r="31" spans="1:22" s="4" customFormat="1" ht="14.25" hidden="1">
      <c r="A31" s="58"/>
      <c r="B31" s="28" t="s">
        <v>39</v>
      </c>
      <c r="C31" s="29">
        <f>S30</f>
        <v>20.855694973604304</v>
      </c>
      <c r="D31" s="29">
        <f aca="true" t="shared" si="20" ref="D31:K31">C31</f>
        <v>20.855694973604304</v>
      </c>
      <c r="E31" s="29">
        <f t="shared" si="20"/>
        <v>20.855694973604304</v>
      </c>
      <c r="F31" s="29">
        <f t="shared" si="20"/>
        <v>20.855694973604304</v>
      </c>
      <c r="G31" s="29">
        <f t="shared" si="20"/>
        <v>20.855694973604304</v>
      </c>
      <c r="H31" s="29">
        <f t="shared" si="20"/>
        <v>20.855694973604304</v>
      </c>
      <c r="I31" s="29">
        <f t="shared" si="20"/>
        <v>20.855694973604304</v>
      </c>
      <c r="J31" s="29">
        <f t="shared" si="20"/>
        <v>20.855694973604304</v>
      </c>
      <c r="K31" s="29">
        <f t="shared" si="20"/>
        <v>20.855694973604304</v>
      </c>
      <c r="L31" s="29">
        <f>D31</f>
        <v>20.855694973604304</v>
      </c>
      <c r="M31" s="29">
        <f aca="true" t="shared" si="21" ref="M31:R31">L31</f>
        <v>20.855694973604304</v>
      </c>
      <c r="N31" s="29">
        <f t="shared" si="21"/>
        <v>20.855694973604304</v>
      </c>
      <c r="O31" s="29">
        <f t="shared" si="21"/>
        <v>20.855694973604304</v>
      </c>
      <c r="P31" s="29">
        <f t="shared" si="21"/>
        <v>20.855694973604304</v>
      </c>
      <c r="Q31" s="29">
        <f t="shared" si="21"/>
        <v>20.855694973604304</v>
      </c>
      <c r="R31" s="29">
        <f t="shared" si="21"/>
        <v>20.855694973604304</v>
      </c>
      <c r="S31" s="29" t="s">
        <v>22</v>
      </c>
      <c r="T31" s="67"/>
      <c r="U31" s="39" t="s">
        <v>22</v>
      </c>
      <c r="V31" s="40"/>
    </row>
    <row r="32" spans="1:22" s="4" customFormat="1" ht="14.25" hidden="1">
      <c r="A32" s="59"/>
      <c r="B32" s="28" t="s">
        <v>40</v>
      </c>
      <c r="C32" s="29">
        <f aca="true" t="shared" si="22" ref="C32:R32">C$10/$S$10*(C30-C31)^2</f>
        <v>10.432178435287085</v>
      </c>
      <c r="D32" s="29">
        <f t="shared" si="22"/>
        <v>0.3535302847473623</v>
      </c>
      <c r="E32" s="29">
        <f t="shared" si="22"/>
        <v>0.5394533815325302</v>
      </c>
      <c r="F32" s="29">
        <f t="shared" si="22"/>
        <v>29.300474549791904</v>
      </c>
      <c r="G32" s="29">
        <f t="shared" si="22"/>
        <v>18.402508039771654</v>
      </c>
      <c r="H32" s="29">
        <f t="shared" si="22"/>
        <v>0.25785247296184316</v>
      </c>
      <c r="I32" s="29">
        <f t="shared" si="22"/>
        <v>6.68908739713038</v>
      </c>
      <c r="J32" s="29">
        <f t="shared" si="22"/>
        <v>11.334529220654204</v>
      </c>
      <c r="K32" s="29">
        <f t="shared" si="22"/>
        <v>0.9845439155401015</v>
      </c>
      <c r="L32" s="29">
        <f t="shared" si="22"/>
        <v>0.5327962616472373</v>
      </c>
      <c r="M32" s="29">
        <f t="shared" si="22"/>
        <v>5.170556809409914</v>
      </c>
      <c r="N32" s="29">
        <f t="shared" si="22"/>
        <v>7.622657387609695</v>
      </c>
      <c r="O32" s="29">
        <f t="shared" si="22"/>
        <v>5.330976268779749</v>
      </c>
      <c r="P32" s="29">
        <f t="shared" si="22"/>
        <v>3.330239044097253</v>
      </c>
      <c r="Q32" s="29">
        <f t="shared" si="22"/>
        <v>11.026242368938794</v>
      </c>
      <c r="R32" s="29">
        <f t="shared" si="22"/>
        <v>2.4676031950361987</v>
      </c>
      <c r="S32" s="29" t="s">
        <v>22</v>
      </c>
      <c r="T32" s="68"/>
      <c r="U32" s="39" t="s">
        <v>22</v>
      </c>
      <c r="V32" s="40"/>
    </row>
    <row r="33" spans="1:22" ht="24">
      <c r="A33" s="57" t="s">
        <v>43</v>
      </c>
      <c r="B33" s="26" t="s">
        <v>44</v>
      </c>
      <c r="C33" s="27">
        <f>C16/C$10</f>
        <v>0.07166666666666667</v>
      </c>
      <c r="D33" s="27">
        <f aca="true" t="shared" si="23" ref="D33:R33">D16/D$10</f>
        <v>0.31</v>
      </c>
      <c r="E33" s="27">
        <f t="shared" si="23"/>
        <v>0.10436153846153846</v>
      </c>
      <c r="F33" s="27">
        <f aca="true" t="shared" si="24" ref="F33:K33">F16/F$10</f>
        <v>0.2509105263157895</v>
      </c>
      <c r="G33" s="27">
        <f t="shared" si="24"/>
        <v>0.2571375</v>
      </c>
      <c r="H33" s="27">
        <f t="shared" si="24"/>
        <v>0.05111184210526316</v>
      </c>
      <c r="I33" s="27">
        <f t="shared" si="24"/>
        <v>0.1159413043478261</v>
      </c>
      <c r="J33" s="27">
        <f t="shared" si="24"/>
        <v>0.6017793594306049</v>
      </c>
      <c r="K33" s="27">
        <f t="shared" si="24"/>
        <v>0.3776320331377288</v>
      </c>
      <c r="L33" s="27">
        <f t="shared" si="23"/>
        <v>0.22686401186189367</v>
      </c>
      <c r="M33" s="27">
        <f t="shared" si="23"/>
        <v>0.22889272503082614</v>
      </c>
      <c r="N33" s="27">
        <f t="shared" si="23"/>
        <v>0.1756087981146897</v>
      </c>
      <c r="O33" s="27">
        <f t="shared" si="23"/>
        <v>0.29085021354484436</v>
      </c>
      <c r="P33" s="27">
        <f t="shared" si="23"/>
        <v>0.4201455019556714</v>
      </c>
      <c r="Q33" s="27">
        <f t="shared" si="23"/>
        <v>0.46164208456243855</v>
      </c>
      <c r="R33" s="27">
        <f t="shared" si="23"/>
        <v>0.23487157775896134</v>
      </c>
      <c r="S33" s="27">
        <f>S15/$S$10</f>
        <v>0.30029369242707105</v>
      </c>
      <c r="T33" s="66">
        <f>SQRT(SUM(C35:R35))/C34</f>
        <v>0.3939999535354741</v>
      </c>
      <c r="U33" s="39" t="s">
        <v>22</v>
      </c>
      <c r="V33" s="36"/>
    </row>
    <row r="34" spans="1:22" s="4" customFormat="1" ht="14.25" hidden="1">
      <c r="A34" s="58"/>
      <c r="B34" s="28" t="s">
        <v>39</v>
      </c>
      <c r="C34" s="29">
        <f>S33</f>
        <v>0.30029369242707105</v>
      </c>
      <c r="D34" s="29">
        <f aca="true" t="shared" si="25" ref="D34:K34">C34</f>
        <v>0.30029369242707105</v>
      </c>
      <c r="E34" s="29">
        <f t="shared" si="25"/>
        <v>0.30029369242707105</v>
      </c>
      <c r="F34" s="29">
        <f t="shared" si="25"/>
        <v>0.30029369242707105</v>
      </c>
      <c r="G34" s="29">
        <f t="shared" si="25"/>
        <v>0.30029369242707105</v>
      </c>
      <c r="H34" s="29">
        <f t="shared" si="25"/>
        <v>0.30029369242707105</v>
      </c>
      <c r="I34" s="29">
        <f t="shared" si="25"/>
        <v>0.30029369242707105</v>
      </c>
      <c r="J34" s="29">
        <f t="shared" si="25"/>
        <v>0.30029369242707105</v>
      </c>
      <c r="K34" s="29">
        <f t="shared" si="25"/>
        <v>0.30029369242707105</v>
      </c>
      <c r="L34" s="29">
        <f>D34</f>
        <v>0.30029369242707105</v>
      </c>
      <c r="M34" s="29">
        <f aca="true" t="shared" si="26" ref="M34:R34">L34</f>
        <v>0.30029369242707105</v>
      </c>
      <c r="N34" s="29">
        <f t="shared" si="26"/>
        <v>0.30029369242707105</v>
      </c>
      <c r="O34" s="29">
        <f t="shared" si="26"/>
        <v>0.30029369242707105</v>
      </c>
      <c r="P34" s="29">
        <f t="shared" si="26"/>
        <v>0.30029369242707105</v>
      </c>
      <c r="Q34" s="29">
        <f t="shared" si="26"/>
        <v>0.30029369242707105</v>
      </c>
      <c r="R34" s="29">
        <f t="shared" si="26"/>
        <v>0.30029369242707105</v>
      </c>
      <c r="S34" s="29" t="s">
        <v>22</v>
      </c>
      <c r="T34" s="67"/>
      <c r="U34" s="39" t="s">
        <v>22</v>
      </c>
      <c r="V34" s="40"/>
    </row>
    <row r="35" spans="1:22" s="4" customFormat="1" ht="14.25" hidden="1">
      <c r="A35" s="59"/>
      <c r="B35" s="28" t="s">
        <v>40</v>
      </c>
      <c r="C35" s="29">
        <f aca="true" t="shared" si="27" ref="C35:R35">C$10/$S$10*(C33-C34)^2</f>
        <v>0.0004095349979737421</v>
      </c>
      <c r="D35" s="29">
        <f t="shared" si="27"/>
        <v>3.936794220957866E-07</v>
      </c>
      <c r="E35" s="29">
        <f t="shared" si="27"/>
        <v>0.0005213500302412654</v>
      </c>
      <c r="F35" s="29">
        <f t="shared" si="27"/>
        <v>6.050567355486308E-05</v>
      </c>
      <c r="G35" s="29">
        <f t="shared" si="27"/>
        <v>3.502138940343995E-05</v>
      </c>
      <c r="H35" s="29">
        <f t="shared" si="27"/>
        <v>0.0012324265302336877</v>
      </c>
      <c r="I35" s="29">
        <f t="shared" si="27"/>
        <v>0.00040829118244030936</v>
      </c>
      <c r="J35" s="29">
        <f t="shared" si="27"/>
        <v>0.0025399885068468344</v>
      </c>
      <c r="K35" s="29">
        <f t="shared" si="27"/>
        <v>0.0002686784169096314</v>
      </c>
      <c r="L35" s="29">
        <f t="shared" si="27"/>
        <v>0.0003534529681284673</v>
      </c>
      <c r="M35" s="29">
        <f t="shared" si="27"/>
        <v>0.00024631709502406145</v>
      </c>
      <c r="N35" s="29">
        <f t="shared" si="27"/>
        <v>0.0014332337354401841</v>
      </c>
      <c r="O35" s="29">
        <f t="shared" si="27"/>
        <v>9.479230194154605E-06</v>
      </c>
      <c r="P35" s="29">
        <f t="shared" si="27"/>
        <v>0.0020520651781828427</v>
      </c>
      <c r="Q35" s="29">
        <f t="shared" si="27"/>
        <v>0.003399491204579306</v>
      </c>
      <c r="R35" s="29">
        <f t="shared" si="27"/>
        <v>0.0010283752521900004</v>
      </c>
      <c r="S35" s="29" t="s">
        <v>22</v>
      </c>
      <c r="T35" s="68"/>
      <c r="U35" s="39" t="s">
        <v>22</v>
      </c>
      <c r="V35" s="40"/>
    </row>
    <row r="36" spans="1:22" ht="24">
      <c r="A36" s="57" t="s">
        <v>45</v>
      </c>
      <c r="B36" s="26" t="s">
        <v>46</v>
      </c>
      <c r="C36" s="27">
        <f>C18/C$10*100</f>
        <v>20</v>
      </c>
      <c r="D36" s="27">
        <f aca="true" t="shared" si="28" ref="D36:R36">D18/D$10*100</f>
        <v>62.5</v>
      </c>
      <c r="E36" s="27">
        <f t="shared" si="28"/>
        <v>34.61538461538461</v>
      </c>
      <c r="F36" s="27">
        <f t="shared" si="28"/>
        <v>25.263157894736842</v>
      </c>
      <c r="G36" s="27">
        <f t="shared" si="28"/>
        <v>18.055555555555554</v>
      </c>
      <c r="H36" s="27">
        <f t="shared" si="28"/>
        <v>21.052631578947366</v>
      </c>
      <c r="I36" s="27">
        <f t="shared" si="28"/>
        <v>32.608695652173914</v>
      </c>
      <c r="J36" s="27">
        <f t="shared" si="28"/>
        <v>33.214709371293</v>
      </c>
      <c r="K36" s="27">
        <f t="shared" si="28"/>
        <v>24.508111839834314</v>
      </c>
      <c r="L36" s="27">
        <f t="shared" si="28"/>
        <v>15.886464732048294</v>
      </c>
      <c r="M36" s="27">
        <f t="shared" si="28"/>
        <v>24.66091245376079</v>
      </c>
      <c r="N36" s="27">
        <f t="shared" si="28"/>
        <v>15.710919088766692</v>
      </c>
      <c r="O36" s="27">
        <f t="shared" si="28"/>
        <v>24.557657107992675</v>
      </c>
      <c r="P36" s="27">
        <f t="shared" si="28"/>
        <v>15.514993481095175</v>
      </c>
      <c r="Q36" s="27">
        <f t="shared" si="28"/>
        <v>16.32251720747296</v>
      </c>
      <c r="R36" s="27">
        <f t="shared" si="28"/>
        <v>15.382444256279989</v>
      </c>
      <c r="S36" s="27">
        <f>S17/$S$10*100</f>
        <v>19.028433070209065</v>
      </c>
      <c r="T36" s="66">
        <f>SQRT(SUM(C38:R38))/C37</f>
        <v>0.30559054894796933</v>
      </c>
      <c r="U36" s="39" t="s">
        <v>22</v>
      </c>
      <c r="V36" s="36"/>
    </row>
    <row r="37" spans="1:22" s="4" customFormat="1" ht="14.25" hidden="1">
      <c r="A37" s="58"/>
      <c r="B37" s="28" t="s">
        <v>39</v>
      </c>
      <c r="C37" s="29">
        <f>S36</f>
        <v>19.028433070209065</v>
      </c>
      <c r="D37" s="29">
        <f aca="true" t="shared" si="29" ref="D37:K37">C37</f>
        <v>19.028433070209065</v>
      </c>
      <c r="E37" s="29">
        <f t="shared" si="29"/>
        <v>19.028433070209065</v>
      </c>
      <c r="F37" s="29">
        <f t="shared" si="29"/>
        <v>19.028433070209065</v>
      </c>
      <c r="G37" s="29">
        <f t="shared" si="29"/>
        <v>19.028433070209065</v>
      </c>
      <c r="H37" s="29">
        <f t="shared" si="29"/>
        <v>19.028433070209065</v>
      </c>
      <c r="I37" s="29">
        <f t="shared" si="29"/>
        <v>19.028433070209065</v>
      </c>
      <c r="J37" s="29">
        <f t="shared" si="29"/>
        <v>19.028433070209065</v>
      </c>
      <c r="K37" s="29">
        <f t="shared" si="29"/>
        <v>19.028433070209065</v>
      </c>
      <c r="L37" s="29">
        <f>D37</f>
        <v>19.028433070209065</v>
      </c>
      <c r="M37" s="29">
        <f aca="true" t="shared" si="30" ref="M37:R37">L37</f>
        <v>19.028433070209065</v>
      </c>
      <c r="N37" s="29">
        <f t="shared" si="30"/>
        <v>19.028433070209065</v>
      </c>
      <c r="O37" s="29">
        <f t="shared" si="30"/>
        <v>19.028433070209065</v>
      </c>
      <c r="P37" s="29">
        <f t="shared" si="30"/>
        <v>19.028433070209065</v>
      </c>
      <c r="Q37" s="29">
        <f t="shared" si="30"/>
        <v>19.028433070209065</v>
      </c>
      <c r="R37" s="29">
        <f t="shared" si="30"/>
        <v>19.028433070209065</v>
      </c>
      <c r="S37" s="29" t="s">
        <v>22</v>
      </c>
      <c r="T37" s="67"/>
      <c r="U37" s="39" t="s">
        <v>22</v>
      </c>
      <c r="V37" s="40"/>
    </row>
    <row r="38" spans="1:22" s="4" customFormat="1" ht="14.25" hidden="1">
      <c r="A38" s="59"/>
      <c r="B38" s="28" t="s">
        <v>40</v>
      </c>
      <c r="C38" s="29">
        <f aca="true" t="shared" si="31" ref="C38:R38">C$10/$S$10*(C36-C37)^2</f>
        <v>0.0073957349103947545</v>
      </c>
      <c r="D38" s="29">
        <f t="shared" si="31"/>
        <v>7.896692113162887</v>
      </c>
      <c r="E38" s="29">
        <f t="shared" si="31"/>
        <v>3.2994408567578537</v>
      </c>
      <c r="F38" s="29">
        <f t="shared" si="31"/>
        <v>0.9644346815279128</v>
      </c>
      <c r="G38" s="29">
        <f t="shared" si="31"/>
        <v>0.01779768279271985</v>
      </c>
      <c r="H38" s="29">
        <f t="shared" si="31"/>
        <v>0.08132693909928326</v>
      </c>
      <c r="I38" s="29">
        <f t="shared" si="31"/>
        <v>2.2155869581027083</v>
      </c>
      <c r="J38" s="29">
        <f t="shared" si="31"/>
        <v>5.6238695680607025</v>
      </c>
      <c r="K38" s="29">
        <f t="shared" si="31"/>
        <v>1.3488177748614387</v>
      </c>
      <c r="L38" s="29">
        <f t="shared" si="31"/>
        <v>0.6471306410392254</v>
      </c>
      <c r="M38" s="29">
        <f t="shared" si="31"/>
        <v>1.5328003241407722</v>
      </c>
      <c r="N38" s="29">
        <f t="shared" si="31"/>
        <v>1.0146467362298681</v>
      </c>
      <c r="O38" s="29">
        <f t="shared" si="31"/>
        <v>3.249656206116914</v>
      </c>
      <c r="P38" s="29">
        <f t="shared" si="31"/>
        <v>1.7634653923361114</v>
      </c>
      <c r="Q38" s="29">
        <f t="shared" si="31"/>
        <v>0.9561217884835314</v>
      </c>
      <c r="R38" s="29">
        <f t="shared" si="31"/>
        <v>3.193986857349772</v>
      </c>
      <c r="S38" s="29" t="s">
        <v>22</v>
      </c>
      <c r="T38" s="68"/>
      <c r="U38" s="39" t="s">
        <v>22</v>
      </c>
      <c r="V38" s="40"/>
    </row>
    <row r="39" spans="1:22" ht="14.25">
      <c r="A39" s="57" t="s">
        <v>47</v>
      </c>
      <c r="B39" s="26" t="s">
        <v>48</v>
      </c>
      <c r="C39" s="27">
        <f>C20/C$10</f>
        <v>100</v>
      </c>
      <c r="D39" s="27">
        <f aca="true" t="shared" si="32" ref="D39:R39">D20/D$10</f>
        <v>225</v>
      </c>
      <c r="E39" s="27">
        <f aca="true" t="shared" si="33" ref="E39:K39">E20/E$10</f>
        <v>42.98076923076923</v>
      </c>
      <c r="F39" s="27">
        <f t="shared" si="33"/>
        <v>35</v>
      </c>
      <c r="G39" s="27">
        <f t="shared" si="33"/>
        <v>34.125</v>
      </c>
      <c r="H39" s="27">
        <f t="shared" si="33"/>
        <v>30.5</v>
      </c>
      <c r="I39" s="27">
        <f t="shared" si="33"/>
        <v>78.26086956521739</v>
      </c>
      <c r="J39" s="27">
        <f t="shared" si="33"/>
        <v>45.58125741399762</v>
      </c>
      <c r="K39" s="27">
        <f t="shared" si="33"/>
        <v>44.77390403866069</v>
      </c>
      <c r="L39" s="27">
        <f t="shared" si="32"/>
        <v>41.13747087481465</v>
      </c>
      <c r="M39" s="27">
        <f t="shared" si="32"/>
        <v>57.533908754623916</v>
      </c>
      <c r="N39" s="27">
        <f t="shared" si="32"/>
        <v>53.43283582089553</v>
      </c>
      <c r="O39" s="27">
        <f t="shared" si="32"/>
        <v>44.04057352043929</v>
      </c>
      <c r="P39" s="27">
        <f t="shared" si="32"/>
        <v>39.113428943937414</v>
      </c>
      <c r="Q39" s="27">
        <f t="shared" si="32"/>
        <v>49.47099311701081</v>
      </c>
      <c r="R39" s="27">
        <f t="shared" si="32"/>
        <v>38.220434659892746</v>
      </c>
      <c r="S39" s="27">
        <f>S19/$S$10</f>
        <v>44.96271373535303</v>
      </c>
      <c r="T39" s="66">
        <f>SQRT(SUM(C41:R41))/C40</f>
        <v>0.32622487074125306</v>
      </c>
      <c r="U39" s="39" t="s">
        <v>22</v>
      </c>
      <c r="V39" s="36"/>
    </row>
    <row r="40" spans="1:22" s="4" customFormat="1" ht="14.25" hidden="1">
      <c r="A40" s="58"/>
      <c r="B40" s="28" t="s">
        <v>39</v>
      </c>
      <c r="C40" s="29">
        <f>S39</f>
        <v>44.96271373535303</v>
      </c>
      <c r="D40" s="29">
        <f aca="true" t="shared" si="34" ref="D40:K40">C40</f>
        <v>44.96271373535303</v>
      </c>
      <c r="E40" s="29">
        <f t="shared" si="34"/>
        <v>44.96271373535303</v>
      </c>
      <c r="F40" s="29">
        <f t="shared" si="34"/>
        <v>44.96271373535303</v>
      </c>
      <c r="G40" s="29">
        <f t="shared" si="34"/>
        <v>44.96271373535303</v>
      </c>
      <c r="H40" s="29">
        <f t="shared" si="34"/>
        <v>44.96271373535303</v>
      </c>
      <c r="I40" s="29">
        <f t="shared" si="34"/>
        <v>44.96271373535303</v>
      </c>
      <c r="J40" s="29">
        <f t="shared" si="34"/>
        <v>44.96271373535303</v>
      </c>
      <c r="K40" s="29">
        <f t="shared" si="34"/>
        <v>44.96271373535303</v>
      </c>
      <c r="L40" s="29">
        <f>D40</f>
        <v>44.96271373535303</v>
      </c>
      <c r="M40" s="29">
        <f aca="true" t="shared" si="35" ref="M40:R40">L40</f>
        <v>44.96271373535303</v>
      </c>
      <c r="N40" s="29">
        <f t="shared" si="35"/>
        <v>44.96271373535303</v>
      </c>
      <c r="O40" s="29">
        <f t="shared" si="35"/>
        <v>44.96271373535303</v>
      </c>
      <c r="P40" s="29">
        <f t="shared" si="35"/>
        <v>44.96271373535303</v>
      </c>
      <c r="Q40" s="29">
        <f t="shared" si="35"/>
        <v>44.96271373535303</v>
      </c>
      <c r="R40" s="29">
        <f t="shared" si="35"/>
        <v>44.96271373535303</v>
      </c>
      <c r="S40" s="29" t="s">
        <v>22</v>
      </c>
      <c r="T40" s="67"/>
      <c r="U40" s="39" t="s">
        <v>22</v>
      </c>
      <c r="V40" s="40"/>
    </row>
    <row r="41" spans="1:22" s="4" customFormat="1" ht="14.25" hidden="1">
      <c r="A41" s="59"/>
      <c r="B41" s="28" t="s">
        <v>40</v>
      </c>
      <c r="C41" s="29">
        <f aca="true" t="shared" si="36" ref="C41:R41">C$10/$S$10*(C39-C40)^2</f>
        <v>23.73285097448445</v>
      </c>
      <c r="D41" s="29">
        <f t="shared" si="36"/>
        <v>135.44392560162316</v>
      </c>
      <c r="E41" s="29">
        <f t="shared" si="36"/>
        <v>0.053345889005221934</v>
      </c>
      <c r="F41" s="29">
        <f t="shared" si="36"/>
        <v>2.4625981124043426</v>
      </c>
      <c r="G41" s="29">
        <f t="shared" si="36"/>
        <v>2.208627529036588</v>
      </c>
      <c r="H41" s="29">
        <f t="shared" si="36"/>
        <v>4.1517176110991</v>
      </c>
      <c r="I41" s="29">
        <f t="shared" si="36"/>
        <v>13.320263869630917</v>
      </c>
      <c r="J41" s="29">
        <f t="shared" si="36"/>
        <v>0.01069151272286673</v>
      </c>
      <c r="K41" s="29">
        <f t="shared" si="36"/>
        <v>0.0016013699318853723</v>
      </c>
      <c r="L41" s="29">
        <f t="shared" si="36"/>
        <v>0.9591938413337819</v>
      </c>
      <c r="M41" s="29">
        <f t="shared" si="36"/>
        <v>7.635535304079425</v>
      </c>
      <c r="N41" s="29">
        <f t="shared" si="36"/>
        <v>6.614068361146558</v>
      </c>
      <c r="O41" s="29">
        <f t="shared" si="36"/>
        <v>0.09038637461901039</v>
      </c>
      <c r="P41" s="29">
        <f t="shared" si="36"/>
        <v>4.887733224440855</v>
      </c>
      <c r="Q41" s="29">
        <f t="shared" si="36"/>
        <v>2.654032773972409</v>
      </c>
      <c r="R41" s="29">
        <f t="shared" si="36"/>
        <v>10.922345510806577</v>
      </c>
      <c r="S41" s="29" t="s">
        <v>22</v>
      </c>
      <c r="T41" s="68"/>
      <c r="U41" s="39" t="s">
        <v>22</v>
      </c>
      <c r="V41" s="40"/>
    </row>
    <row r="42" spans="1:22" ht="14.25">
      <c r="A42" s="57" t="s">
        <v>49</v>
      </c>
      <c r="B42" s="26" t="s">
        <v>50</v>
      </c>
      <c r="C42" s="27">
        <f>C22/C$10</f>
        <v>0.1</v>
      </c>
      <c r="D42" s="27">
        <f aca="true" t="shared" si="37" ref="D42:R42">D22/D$10</f>
        <v>0.1875</v>
      </c>
      <c r="E42" s="27">
        <f aca="true" t="shared" si="38" ref="E42:K42">E22/E$10</f>
        <v>0.1346153846153846</v>
      </c>
      <c r="F42" s="27">
        <f t="shared" si="38"/>
        <v>0.08421052631578947</v>
      </c>
      <c r="G42" s="27">
        <f t="shared" si="38"/>
        <v>0.09722222222222222</v>
      </c>
      <c r="H42" s="27">
        <f t="shared" si="38"/>
        <v>0.10526315789473684</v>
      </c>
      <c r="I42" s="27">
        <f t="shared" si="38"/>
        <v>0.13043478260869565</v>
      </c>
      <c r="J42" s="27">
        <f t="shared" si="38"/>
        <v>0.12149532710280374</v>
      </c>
      <c r="K42" s="27">
        <f t="shared" si="38"/>
        <v>0.20930232558139536</v>
      </c>
      <c r="L42" s="27">
        <f t="shared" si="37"/>
        <v>0.12749003984063745</v>
      </c>
      <c r="M42" s="27">
        <f t="shared" si="37"/>
        <v>0.15675675675675677</v>
      </c>
      <c r="N42" s="27">
        <f t="shared" si="37"/>
        <v>0.0906515580736544</v>
      </c>
      <c r="O42" s="27">
        <f t="shared" si="37"/>
        <v>0.15233415233415235</v>
      </c>
      <c r="P42" s="27">
        <f t="shared" si="37"/>
        <v>0.113345521023766</v>
      </c>
      <c r="Q42" s="27">
        <f t="shared" si="37"/>
        <v>0.108</v>
      </c>
      <c r="R42" s="27">
        <f t="shared" si="37"/>
        <v>0.07717391304347826</v>
      </c>
      <c r="S42" s="27">
        <f>S21/$S$10</f>
        <v>0.11308435622878037</v>
      </c>
      <c r="T42" s="66">
        <f>SQRT(SUM(C44:R44))/C43</f>
        <v>0.29435192418040823</v>
      </c>
      <c r="U42" s="39" t="s">
        <v>22</v>
      </c>
      <c r="V42" s="36"/>
    </row>
    <row r="43" spans="1:22" s="4" customFormat="1" ht="14.25" hidden="1">
      <c r="A43" s="58"/>
      <c r="B43" s="28" t="s">
        <v>39</v>
      </c>
      <c r="C43" s="29">
        <f>S42</f>
        <v>0.11308435622878037</v>
      </c>
      <c r="D43" s="29">
        <f aca="true" t="shared" si="39" ref="D43:K43">C43</f>
        <v>0.11308435622878037</v>
      </c>
      <c r="E43" s="29">
        <f t="shared" si="39"/>
        <v>0.11308435622878037</v>
      </c>
      <c r="F43" s="29">
        <f t="shared" si="39"/>
        <v>0.11308435622878037</v>
      </c>
      <c r="G43" s="29">
        <f t="shared" si="39"/>
        <v>0.11308435622878037</v>
      </c>
      <c r="H43" s="29">
        <f t="shared" si="39"/>
        <v>0.11308435622878037</v>
      </c>
      <c r="I43" s="29">
        <f t="shared" si="39"/>
        <v>0.11308435622878037</v>
      </c>
      <c r="J43" s="29">
        <f t="shared" si="39"/>
        <v>0.11308435622878037</v>
      </c>
      <c r="K43" s="29">
        <f t="shared" si="39"/>
        <v>0.11308435622878037</v>
      </c>
      <c r="L43" s="29">
        <f>D43</f>
        <v>0.11308435622878037</v>
      </c>
      <c r="M43" s="29">
        <f aca="true" t="shared" si="40" ref="M43:R43">L43</f>
        <v>0.11308435622878037</v>
      </c>
      <c r="N43" s="29">
        <f t="shared" si="40"/>
        <v>0.11308435622878037</v>
      </c>
      <c r="O43" s="29">
        <f t="shared" si="40"/>
        <v>0.11308435622878037</v>
      </c>
      <c r="P43" s="29">
        <f t="shared" si="40"/>
        <v>0.11308435622878037</v>
      </c>
      <c r="Q43" s="29">
        <f t="shared" si="40"/>
        <v>0.11308435622878037</v>
      </c>
      <c r="R43" s="29">
        <f t="shared" si="40"/>
        <v>0.11308435622878037</v>
      </c>
      <c r="S43" s="29" t="s">
        <v>22</v>
      </c>
      <c r="T43" s="67"/>
      <c r="U43" s="39" t="s">
        <v>22</v>
      </c>
      <c r="V43" s="40"/>
    </row>
    <row r="44" spans="1:22" s="4" customFormat="1" ht="14.25" hidden="1">
      <c r="A44" s="59"/>
      <c r="B44" s="28" t="s">
        <v>40</v>
      </c>
      <c r="C44" s="29">
        <f aca="true" t="shared" si="41" ref="C44:R44">C$10/$S$10*(C42-C43)^2</f>
        <v>1.3413453480409254E-06</v>
      </c>
      <c r="D44" s="29">
        <f t="shared" si="41"/>
        <v>2.313998657773856E-05</v>
      </c>
      <c r="E44" s="29">
        <f t="shared" si="41"/>
        <v>6.295750727607051E-06</v>
      </c>
      <c r="F44" s="29">
        <f t="shared" si="41"/>
        <v>2.0684595224656866E-05</v>
      </c>
      <c r="G44" s="29">
        <f t="shared" si="41"/>
        <v>4.731189672871402E-06</v>
      </c>
      <c r="H44" s="29">
        <f t="shared" si="41"/>
        <v>1.214156933119311E-06</v>
      </c>
      <c r="I44" s="29">
        <f t="shared" si="41"/>
        <v>3.6165358046444408E-06</v>
      </c>
      <c r="J44" s="29">
        <f t="shared" si="41"/>
        <v>1.9769271667988077E-06</v>
      </c>
      <c r="K44" s="29">
        <f t="shared" si="41"/>
        <v>0.0004158679529199818</v>
      </c>
      <c r="L44" s="29">
        <f t="shared" si="41"/>
        <v>1.3603670358202364E-05</v>
      </c>
      <c r="M44" s="29">
        <f t="shared" si="41"/>
        <v>9.215109298956876E-05</v>
      </c>
      <c r="N44" s="29">
        <f t="shared" si="41"/>
        <v>4.639340372766361E-05</v>
      </c>
      <c r="O44" s="29">
        <f t="shared" si="41"/>
        <v>0.00016375095930673864</v>
      </c>
      <c r="P44" s="29">
        <f t="shared" si="41"/>
        <v>9.74386430569781E-09</v>
      </c>
      <c r="Q44" s="29">
        <f t="shared" si="41"/>
        <v>3.3756435441548346E-06</v>
      </c>
      <c r="R44" s="29">
        <f t="shared" si="41"/>
        <v>0.0003098446423044204</v>
      </c>
      <c r="S44" s="29" t="s">
        <v>22</v>
      </c>
      <c r="T44" s="68"/>
      <c r="U44" s="39" t="s">
        <v>22</v>
      </c>
      <c r="V44" s="40"/>
    </row>
    <row r="45" spans="1:22" ht="14.25">
      <c r="A45" s="57" t="s">
        <v>51</v>
      </c>
      <c r="B45" s="26" t="s">
        <v>52</v>
      </c>
      <c r="C45" s="27">
        <f>C24/C$10</f>
        <v>0.1</v>
      </c>
      <c r="D45" s="27">
        <f aca="true" t="shared" si="42" ref="D45:R45">D24/D$10</f>
        <v>0.375</v>
      </c>
      <c r="E45" s="27">
        <f aca="true" t="shared" si="43" ref="E45:K45">E24/E$10</f>
        <v>0.1346153846153846</v>
      </c>
      <c r="F45" s="27">
        <f t="shared" si="43"/>
        <v>0.07368421052631578</v>
      </c>
      <c r="G45" s="27">
        <f t="shared" si="43"/>
        <v>0.09722222222222222</v>
      </c>
      <c r="H45" s="27">
        <f t="shared" si="43"/>
        <v>0.07894736842105263</v>
      </c>
      <c r="I45" s="27">
        <f t="shared" si="43"/>
        <v>0.13043478260869565</v>
      </c>
      <c r="J45" s="27">
        <f t="shared" si="43"/>
        <v>0.12149532710280374</v>
      </c>
      <c r="K45" s="27">
        <f t="shared" si="43"/>
        <v>0.20930232558139536</v>
      </c>
      <c r="L45" s="27">
        <f t="shared" si="42"/>
        <v>0.12749003984063745</v>
      </c>
      <c r="M45" s="27">
        <f t="shared" si="42"/>
        <v>0.15135135135135136</v>
      </c>
      <c r="N45" s="27">
        <f t="shared" si="42"/>
        <v>0.0906515580736544</v>
      </c>
      <c r="O45" s="27">
        <f t="shared" si="42"/>
        <v>0.15233415233415235</v>
      </c>
      <c r="P45" s="27">
        <f t="shared" si="42"/>
        <v>0.113345521023766</v>
      </c>
      <c r="Q45" s="27">
        <f t="shared" si="42"/>
        <v>0.108</v>
      </c>
      <c r="R45" s="27">
        <f t="shared" si="42"/>
        <v>0.07717391304347826</v>
      </c>
      <c r="S45" s="27">
        <f>S23/$S$10</f>
        <v>0.11282319143379473</v>
      </c>
      <c r="T45" s="66">
        <f>SQRT(SUM(C47:R47))/C46</f>
        <v>0.3304275366259646</v>
      </c>
      <c r="U45" s="39" t="s">
        <v>22</v>
      </c>
      <c r="V45" s="36"/>
    </row>
    <row r="46" spans="1:22" s="4" customFormat="1" ht="14.25" hidden="1">
      <c r="A46" s="58"/>
      <c r="B46" s="28" t="s">
        <v>39</v>
      </c>
      <c r="C46" s="29">
        <f>S45</f>
        <v>0.11282319143379473</v>
      </c>
      <c r="D46" s="29">
        <f aca="true" t="shared" si="44" ref="D46:K46">C46</f>
        <v>0.11282319143379473</v>
      </c>
      <c r="E46" s="29">
        <f t="shared" si="44"/>
        <v>0.11282319143379473</v>
      </c>
      <c r="F46" s="29">
        <f t="shared" si="44"/>
        <v>0.11282319143379473</v>
      </c>
      <c r="G46" s="29">
        <f t="shared" si="44"/>
        <v>0.11282319143379473</v>
      </c>
      <c r="H46" s="29">
        <f t="shared" si="44"/>
        <v>0.11282319143379473</v>
      </c>
      <c r="I46" s="29">
        <f t="shared" si="44"/>
        <v>0.11282319143379473</v>
      </c>
      <c r="J46" s="29">
        <f t="shared" si="44"/>
        <v>0.11282319143379473</v>
      </c>
      <c r="K46" s="29">
        <f t="shared" si="44"/>
        <v>0.11282319143379473</v>
      </c>
      <c r="L46" s="29">
        <f>D46</f>
        <v>0.11282319143379473</v>
      </c>
      <c r="M46" s="29">
        <f aca="true" t="shared" si="45" ref="M46:R46">L46</f>
        <v>0.11282319143379473</v>
      </c>
      <c r="N46" s="29">
        <f t="shared" si="45"/>
        <v>0.11282319143379473</v>
      </c>
      <c r="O46" s="29">
        <f t="shared" si="45"/>
        <v>0.11282319143379473</v>
      </c>
      <c r="P46" s="29">
        <f t="shared" si="45"/>
        <v>0.11282319143379473</v>
      </c>
      <c r="Q46" s="29">
        <f t="shared" si="45"/>
        <v>0.11282319143379473</v>
      </c>
      <c r="R46" s="29">
        <f t="shared" si="45"/>
        <v>0.11282319143379473</v>
      </c>
      <c r="S46" s="29" t="s">
        <v>22</v>
      </c>
      <c r="T46" s="67"/>
      <c r="U46" s="39" t="s">
        <v>22</v>
      </c>
      <c r="V46" s="40"/>
    </row>
    <row r="47" spans="1:22" s="4" customFormat="1" ht="14.25" hidden="1">
      <c r="A47" s="59"/>
      <c r="B47" s="28" t="s">
        <v>40</v>
      </c>
      <c r="C47" s="29">
        <f aca="true" t="shared" si="46" ref="C47:R47">C$10/$S$10*(C45-C46)^2</f>
        <v>1.2883330259682394E-06</v>
      </c>
      <c r="D47" s="29">
        <f t="shared" si="46"/>
        <v>0.0002872256106553593</v>
      </c>
      <c r="E47" s="29">
        <f t="shared" si="46"/>
        <v>6.449408083184669E-06</v>
      </c>
      <c r="F47" s="29">
        <f t="shared" si="46"/>
        <v>3.800644646519199E-05</v>
      </c>
      <c r="G47" s="29">
        <f t="shared" si="46"/>
        <v>4.5766772798409995E-06</v>
      </c>
      <c r="H47" s="29">
        <f t="shared" si="46"/>
        <v>2.277759865345721E-05</v>
      </c>
      <c r="I47" s="29">
        <f t="shared" si="46"/>
        <v>3.7262299845246826E-06</v>
      </c>
      <c r="J47" s="29">
        <f t="shared" si="46"/>
        <v>2.1016023153830575E-06</v>
      </c>
      <c r="K47" s="29">
        <f t="shared" si="46"/>
        <v>0.00041812860069202496</v>
      </c>
      <c r="L47" s="29">
        <f t="shared" si="46"/>
        <v>1.4101391222124715E-05</v>
      </c>
      <c r="M47" s="29">
        <f t="shared" si="46"/>
        <v>7.172043215645633E-05</v>
      </c>
      <c r="N47" s="29">
        <f t="shared" si="46"/>
        <v>4.5319458873685066E-05</v>
      </c>
      <c r="O47" s="29">
        <f t="shared" si="46"/>
        <v>0.00016593737913991188</v>
      </c>
      <c r="P47" s="29">
        <f t="shared" si="46"/>
        <v>3.897545722279331E-08</v>
      </c>
      <c r="Q47" s="29">
        <f t="shared" si="46"/>
        <v>3.037761244062527E-06</v>
      </c>
      <c r="R47" s="29">
        <f t="shared" si="46"/>
        <v>0.000305354234988316</v>
      </c>
      <c r="S47" s="29" t="s">
        <v>22</v>
      </c>
      <c r="T47" s="68"/>
      <c r="U47" s="39" t="s">
        <v>22</v>
      </c>
      <c r="V47" s="40"/>
    </row>
    <row r="48" spans="1:22" ht="24">
      <c r="A48" s="57" t="s">
        <v>53</v>
      </c>
      <c r="B48" s="26" t="s">
        <v>54</v>
      </c>
      <c r="C48" s="27">
        <f>C26/C$10</f>
        <v>0.06666666666666667</v>
      </c>
      <c r="D48" s="27">
        <f aca="true" t="shared" si="47" ref="D48:R48">D26/D$10</f>
        <v>0.125</v>
      </c>
      <c r="E48" s="27">
        <f aca="true" t="shared" si="48" ref="E48:K48">E26/E$10</f>
        <v>0.1346153846153846</v>
      </c>
      <c r="F48" s="27">
        <f t="shared" si="48"/>
        <v>0.07368421052631578</v>
      </c>
      <c r="G48" s="27">
        <f t="shared" si="48"/>
        <v>0.09722222222222222</v>
      </c>
      <c r="H48" s="27">
        <f t="shared" si="48"/>
        <v>0.02631578947368421</v>
      </c>
      <c r="I48" s="27">
        <f t="shared" si="48"/>
        <v>0.08695652173913043</v>
      </c>
      <c r="J48" s="27">
        <f t="shared" si="48"/>
        <v>0.09345794392523364</v>
      </c>
      <c r="K48" s="27">
        <f t="shared" si="48"/>
        <v>0.1686046511627907</v>
      </c>
      <c r="L48" s="27">
        <f t="shared" si="47"/>
        <v>0.08366533864541832</v>
      </c>
      <c r="M48" s="27">
        <f t="shared" si="47"/>
        <v>0.10270270270270271</v>
      </c>
      <c r="N48" s="27">
        <f t="shared" si="47"/>
        <v>0.05099150141643059</v>
      </c>
      <c r="O48" s="27">
        <f t="shared" si="47"/>
        <v>0.12039312039312039</v>
      </c>
      <c r="P48" s="27">
        <f t="shared" si="47"/>
        <v>0.10237659963436929</v>
      </c>
      <c r="Q48" s="27">
        <f t="shared" si="47"/>
        <v>0.086</v>
      </c>
      <c r="R48" s="27">
        <f t="shared" si="47"/>
        <v>0.06739130434782609</v>
      </c>
      <c r="S48" s="27">
        <f>S25/$S$10</f>
        <v>0.08827370070514495</v>
      </c>
      <c r="T48" s="66">
        <f>SQRT(SUM(C50:R50))/C49</f>
        <v>0.3194534496042435</v>
      </c>
      <c r="U48" s="39" t="s">
        <v>22</v>
      </c>
      <c r="V48" s="36"/>
    </row>
    <row r="49" spans="1:22" s="4" customFormat="1" ht="14.25" hidden="1">
      <c r="A49" s="58"/>
      <c r="B49" s="28" t="s">
        <v>39</v>
      </c>
      <c r="C49" s="29">
        <f>S48</f>
        <v>0.08827370070514495</v>
      </c>
      <c r="D49" s="29">
        <f aca="true" t="shared" si="49" ref="D49:K49">C49</f>
        <v>0.08827370070514495</v>
      </c>
      <c r="E49" s="29">
        <f t="shared" si="49"/>
        <v>0.08827370070514495</v>
      </c>
      <c r="F49" s="29">
        <f t="shared" si="49"/>
        <v>0.08827370070514495</v>
      </c>
      <c r="G49" s="29">
        <f t="shared" si="49"/>
        <v>0.08827370070514495</v>
      </c>
      <c r="H49" s="29">
        <f t="shared" si="49"/>
        <v>0.08827370070514495</v>
      </c>
      <c r="I49" s="29">
        <f t="shared" si="49"/>
        <v>0.08827370070514495</v>
      </c>
      <c r="J49" s="29">
        <f t="shared" si="49"/>
        <v>0.08827370070514495</v>
      </c>
      <c r="K49" s="29">
        <f t="shared" si="49"/>
        <v>0.08827370070514495</v>
      </c>
      <c r="L49" s="29">
        <f>D49</f>
        <v>0.08827370070514495</v>
      </c>
      <c r="M49" s="29">
        <f aca="true" t="shared" si="50" ref="M49:R49">L49</f>
        <v>0.08827370070514495</v>
      </c>
      <c r="N49" s="29">
        <f t="shared" si="50"/>
        <v>0.08827370070514495</v>
      </c>
      <c r="O49" s="29">
        <f t="shared" si="50"/>
        <v>0.08827370070514495</v>
      </c>
      <c r="P49" s="29">
        <f t="shared" si="50"/>
        <v>0.08827370070514495</v>
      </c>
      <c r="Q49" s="29">
        <f t="shared" si="50"/>
        <v>0.08827370070514495</v>
      </c>
      <c r="R49" s="29">
        <f t="shared" si="50"/>
        <v>0.08827370070514495</v>
      </c>
      <c r="S49" s="29" t="s">
        <v>22</v>
      </c>
      <c r="T49" s="67"/>
      <c r="U49" s="39" t="s">
        <v>22</v>
      </c>
      <c r="V49" s="40"/>
    </row>
    <row r="50" spans="1:22" s="4" customFormat="1" ht="14.25" hidden="1">
      <c r="A50" s="59"/>
      <c r="B50" s="28" t="s">
        <v>40</v>
      </c>
      <c r="C50" s="29">
        <f aca="true" t="shared" si="51" ref="C50:R50">C$10/$S$10*(C48-C49)^2</f>
        <v>3.657852598119295E-06</v>
      </c>
      <c r="D50" s="29">
        <f t="shared" si="51"/>
        <v>5.636233209277704E-06</v>
      </c>
      <c r="E50" s="29">
        <f t="shared" si="51"/>
        <v>2.9164974331966932E-05</v>
      </c>
      <c r="F50" s="29">
        <f t="shared" si="51"/>
        <v>5.281028009773966E-06</v>
      </c>
      <c r="G50" s="29">
        <f t="shared" si="51"/>
        <v>1.5057390150417426E-06</v>
      </c>
      <c r="H50" s="29">
        <f t="shared" si="51"/>
        <v>7.619417343342472E-05</v>
      </c>
      <c r="I50" s="29">
        <f t="shared" si="51"/>
        <v>2.084308689253323E-08</v>
      </c>
      <c r="J50" s="29">
        <f t="shared" si="51"/>
        <v>7.510505147189349E-07</v>
      </c>
      <c r="K50" s="29">
        <f t="shared" si="51"/>
        <v>0.00028987375174869217</v>
      </c>
      <c r="L50" s="29">
        <f t="shared" si="51"/>
        <v>1.3921356017904146E-06</v>
      </c>
      <c r="M50" s="29">
        <f t="shared" si="51"/>
        <v>1.0059095912620072E-05</v>
      </c>
      <c r="N50" s="29">
        <f t="shared" si="51"/>
        <v>0.0001281422620743288</v>
      </c>
      <c r="O50" s="29">
        <f t="shared" si="51"/>
        <v>0.00010965903585389601</v>
      </c>
      <c r="P50" s="29">
        <f t="shared" si="51"/>
        <v>2.8413108315416712E-05</v>
      </c>
      <c r="Q50" s="29">
        <f t="shared" si="51"/>
        <v>6.750737655493194E-07</v>
      </c>
      <c r="R50" s="29">
        <f t="shared" si="51"/>
        <v>0.00010477631742340851</v>
      </c>
      <c r="S50" s="29" t="s">
        <v>22</v>
      </c>
      <c r="T50" s="68"/>
      <c r="U50" s="39" t="s">
        <v>22</v>
      </c>
      <c r="V50" s="40"/>
    </row>
    <row r="51" spans="1:22" s="2" customFormat="1" ht="27" customHeight="1">
      <c r="A51" s="53" t="s">
        <v>55</v>
      </c>
      <c r="B51" s="53"/>
      <c r="C51" s="54" t="s">
        <v>22</v>
      </c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6"/>
      <c r="T51" s="41">
        <f>AVERAGE(T27:T50)</f>
        <v>0.35179447497077293</v>
      </c>
      <c r="U51" s="30">
        <v>0.65</v>
      </c>
      <c r="V51" s="42"/>
    </row>
    <row r="52" spans="3:19" ht="14.25"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43"/>
    </row>
    <row r="56" ht="14.25">
      <c r="B56" s="32"/>
    </row>
  </sheetData>
  <sheetProtection/>
  <mergeCells count="63">
    <mergeCell ref="U3:U4"/>
    <mergeCell ref="V3:V4"/>
    <mergeCell ref="T39:T41"/>
    <mergeCell ref="T42:T44"/>
    <mergeCell ref="T45:T47"/>
    <mergeCell ref="T48:T50"/>
    <mergeCell ref="T33:T35"/>
    <mergeCell ref="T36:T38"/>
    <mergeCell ref="S13:S14"/>
    <mergeCell ref="S15:S16"/>
    <mergeCell ref="S17:S18"/>
    <mergeCell ref="S19:S20"/>
    <mergeCell ref="S25:S26"/>
    <mergeCell ref="T3:T4"/>
    <mergeCell ref="T27:T29"/>
    <mergeCell ref="T30:T32"/>
    <mergeCell ref="M3:M4"/>
    <mergeCell ref="N3:N4"/>
    <mergeCell ref="S21:S22"/>
    <mergeCell ref="S23:S24"/>
    <mergeCell ref="O3:O4"/>
    <mergeCell ref="P3:P4"/>
    <mergeCell ref="Q3:Q4"/>
    <mergeCell ref="R3:R4"/>
    <mergeCell ref="S3:S4"/>
    <mergeCell ref="S11:S12"/>
    <mergeCell ref="C51:S51"/>
    <mergeCell ref="A27:A29"/>
    <mergeCell ref="A30:A32"/>
    <mergeCell ref="A33:A35"/>
    <mergeCell ref="A36:A38"/>
    <mergeCell ref="A39:A41"/>
    <mergeCell ref="A42:A44"/>
    <mergeCell ref="A45:A47"/>
    <mergeCell ref="A48:A50"/>
    <mergeCell ref="A15:B15"/>
    <mergeCell ref="A17:B17"/>
    <mergeCell ref="A25:B25"/>
    <mergeCell ref="A51:B51"/>
    <mergeCell ref="A19:B19"/>
    <mergeCell ref="A21:B21"/>
    <mergeCell ref="A23:B23"/>
    <mergeCell ref="A9:B9"/>
    <mergeCell ref="A10:B10"/>
    <mergeCell ref="A11:B11"/>
    <mergeCell ref="A13:B13"/>
    <mergeCell ref="A7:B7"/>
    <mergeCell ref="A8:B8"/>
    <mergeCell ref="E3:E4"/>
    <mergeCell ref="F3:F4"/>
    <mergeCell ref="C3:C4"/>
    <mergeCell ref="D3:D4"/>
    <mergeCell ref="A3:B4"/>
    <mergeCell ref="A1:U1"/>
    <mergeCell ref="A2:U2"/>
    <mergeCell ref="A5:B5"/>
    <mergeCell ref="A6:B6"/>
    <mergeCell ref="G3:G4"/>
    <mergeCell ref="H3:H4"/>
    <mergeCell ref="I3:I4"/>
    <mergeCell ref="J3:J4"/>
    <mergeCell ref="K3:K4"/>
    <mergeCell ref="L3:L4"/>
  </mergeCells>
  <printOptions/>
  <pageMargins left="0.39" right="0.39" top="0.39" bottom="0.39" header="0.31" footer="0.31"/>
  <pageSetup fitToHeight="1" fitToWidth="1" horizontalDpi="600" verticalDpi="600" orientation="landscape" paperSize="9" scale="6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jyj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jyj</dc:creator>
  <cp:keywords/>
  <dc:description/>
  <cp:lastModifiedBy>825</cp:lastModifiedBy>
  <cp:lastPrinted>2016-01-26T04:12:16Z</cp:lastPrinted>
  <dcterms:created xsi:type="dcterms:W3CDTF">2012-06-25T02:58:52Z</dcterms:created>
  <dcterms:modified xsi:type="dcterms:W3CDTF">2017-12-14T02:21:47Z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2052-10.1.0.6876</vt:lpwstr>
  </property>
</Properties>
</file>